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Kanduc\Dropbox\Shared\CRITICAL ZONE OBSERVATORY_PODATKI_TJASA_URSA\MENDELEY DATASET\"/>
    </mc:Choice>
  </mc:AlternateContent>
  <bookViews>
    <workbookView xWindow="0" yWindow="0" windowWidth="28800" windowHeight="12285" activeTab="2"/>
  </bookViews>
  <sheets>
    <sheet name="Water isotope geochemistry data" sheetId="1" r:id="rId1"/>
    <sheet name="Soil_sieve analyses_CN_data" sheetId="2" r:id="rId2"/>
    <sheet name="Plants_stable isotope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6" i="1" l="1"/>
  <c r="AS46" i="1" s="1"/>
  <c r="AR45" i="1"/>
  <c r="AS45" i="1" s="1"/>
  <c r="AR44" i="1"/>
  <c r="AS44" i="1" s="1"/>
  <c r="AS43" i="1"/>
  <c r="AR43" i="1"/>
  <c r="AR42" i="1"/>
  <c r="AS42" i="1" s="1"/>
  <c r="AR40" i="1"/>
  <c r="AS40" i="1" s="1"/>
  <c r="AR39" i="1"/>
  <c r="AS39" i="1" s="1"/>
  <c r="AS38" i="1"/>
  <c r="AR38" i="1"/>
  <c r="AR37" i="1"/>
  <c r="AS37" i="1" s="1"/>
  <c r="AR36" i="1"/>
  <c r="AS36" i="1" s="1"/>
  <c r="AR35" i="1"/>
  <c r="AS35" i="1" s="1"/>
  <c r="AS34" i="1"/>
  <c r="AR34" i="1"/>
  <c r="AR33" i="1"/>
  <c r="AS33" i="1" s="1"/>
  <c r="AR32" i="1"/>
  <c r="AS32" i="1" s="1"/>
  <c r="AR31" i="1"/>
  <c r="AS31" i="1" s="1"/>
  <c r="AS30" i="1"/>
  <c r="AR30" i="1"/>
  <c r="AR29" i="1"/>
  <c r="AS29" i="1" s="1"/>
  <c r="AR28" i="1"/>
  <c r="AS28" i="1" s="1"/>
  <c r="AR27" i="1"/>
  <c r="AS27" i="1" s="1"/>
  <c r="AS26" i="1"/>
  <c r="AR26" i="1"/>
  <c r="AR25" i="1"/>
  <c r="AS25" i="1" s="1"/>
  <c r="AR24" i="1"/>
  <c r="AS24" i="1" s="1"/>
  <c r="AR23" i="1"/>
  <c r="AS23" i="1" s="1"/>
  <c r="AS22" i="1"/>
  <c r="AR22" i="1"/>
  <c r="AR21" i="1"/>
  <c r="AS21" i="1" s="1"/>
  <c r="AR20" i="1"/>
  <c r="AS20" i="1" s="1"/>
  <c r="AR19" i="1"/>
  <c r="AS19" i="1" s="1"/>
  <c r="AS18" i="1"/>
  <c r="AR18" i="1"/>
  <c r="AR17" i="1"/>
  <c r="AS17" i="1" s="1"/>
  <c r="AR16" i="1"/>
  <c r="AS16" i="1" s="1"/>
  <c r="AR15" i="1"/>
  <c r="AS15" i="1" s="1"/>
  <c r="AS14" i="1"/>
  <c r="AR14" i="1"/>
  <c r="AR13" i="1"/>
  <c r="AS13" i="1" s="1"/>
  <c r="AR12" i="1"/>
  <c r="AS12" i="1" s="1"/>
  <c r="AR10" i="1"/>
  <c r="AS10" i="1" s="1"/>
  <c r="AS9" i="1"/>
  <c r="AR9" i="1"/>
  <c r="AR8" i="1"/>
  <c r="AS8" i="1" s="1"/>
  <c r="AR7" i="1"/>
  <c r="AS7" i="1" s="1"/>
  <c r="AR6" i="1"/>
  <c r="AS6" i="1" s="1"/>
  <c r="AR5" i="1"/>
  <c r="AS5" i="1" s="1"/>
  <c r="AR4" i="1"/>
  <c r="AS4" i="1" s="1"/>
  <c r="AR3" i="1"/>
  <c r="AS3" i="1" s="1"/>
  <c r="AR2" i="1"/>
  <c r="AS2" i="1" s="1"/>
  <c r="AL46" i="1" l="1"/>
  <c r="AJ46" i="1"/>
  <c r="AH46" i="1"/>
  <c r="AF46" i="1"/>
  <c r="AD46" i="1"/>
  <c r="AB46" i="1"/>
  <c r="Z46" i="1"/>
  <c r="X46" i="1"/>
  <c r="V46" i="1"/>
  <c r="S46" i="1"/>
  <c r="Q46" i="1"/>
  <c r="O46" i="1"/>
  <c r="M46" i="1"/>
  <c r="AL45" i="1"/>
  <c r="AJ45" i="1"/>
  <c r="AH45" i="1"/>
  <c r="AF45" i="1"/>
  <c r="AD45" i="1"/>
  <c r="AB45" i="1"/>
  <c r="Z45" i="1"/>
  <c r="X45" i="1"/>
  <c r="V45" i="1"/>
  <c r="S45" i="1"/>
  <c r="Q45" i="1"/>
  <c r="O45" i="1"/>
  <c r="M45" i="1"/>
  <c r="AL44" i="1"/>
  <c r="AJ44" i="1"/>
  <c r="AH44" i="1"/>
  <c r="AF44" i="1"/>
  <c r="AD44" i="1"/>
  <c r="AB44" i="1"/>
  <c r="Z44" i="1"/>
  <c r="X44" i="1"/>
  <c r="V44" i="1"/>
  <c r="S44" i="1"/>
  <c r="Q44" i="1"/>
  <c r="T44" i="1" s="1"/>
  <c r="O44" i="1"/>
  <c r="M44" i="1"/>
  <c r="AL43" i="1"/>
  <c r="AJ43" i="1"/>
  <c r="AH43" i="1"/>
  <c r="AF43" i="1"/>
  <c r="AD43" i="1"/>
  <c r="AB43" i="1"/>
  <c r="Z43" i="1"/>
  <c r="X43" i="1"/>
  <c r="V43" i="1"/>
  <c r="S43" i="1"/>
  <c r="Q43" i="1"/>
  <c r="O43" i="1"/>
  <c r="M43" i="1"/>
  <c r="AL42" i="1"/>
  <c r="AJ42" i="1"/>
  <c r="AH42" i="1"/>
  <c r="AF42" i="1"/>
  <c r="AD42" i="1"/>
  <c r="AB42" i="1"/>
  <c r="Z42" i="1"/>
  <c r="X42" i="1"/>
  <c r="V42" i="1"/>
  <c r="S42" i="1"/>
  <c r="Q42" i="1"/>
  <c r="T42" i="1" s="1"/>
  <c r="O42" i="1"/>
  <c r="M42" i="1"/>
  <c r="AL40" i="1"/>
  <c r="AJ40" i="1"/>
  <c r="AH40" i="1"/>
  <c r="AF40" i="1"/>
  <c r="AD40" i="1"/>
  <c r="AB40" i="1"/>
  <c r="Z40" i="1"/>
  <c r="X40" i="1"/>
  <c r="V40" i="1"/>
  <c r="S40" i="1"/>
  <c r="Q40" i="1"/>
  <c r="O40" i="1"/>
  <c r="M40" i="1"/>
  <c r="AL39" i="1"/>
  <c r="AJ39" i="1"/>
  <c r="AH39" i="1"/>
  <c r="AF39" i="1"/>
  <c r="AD39" i="1"/>
  <c r="AB39" i="1"/>
  <c r="Z39" i="1"/>
  <c r="X39" i="1"/>
  <c r="V39" i="1"/>
  <c r="S39" i="1"/>
  <c r="Q39" i="1"/>
  <c r="O39" i="1"/>
  <c r="M39" i="1"/>
  <c r="AL38" i="1"/>
  <c r="AJ38" i="1"/>
  <c r="AH38" i="1"/>
  <c r="AF38" i="1"/>
  <c r="AD38" i="1"/>
  <c r="AB38" i="1"/>
  <c r="Z38" i="1"/>
  <c r="X38" i="1"/>
  <c r="V38" i="1"/>
  <c r="S38" i="1"/>
  <c r="Q38" i="1"/>
  <c r="O38" i="1"/>
  <c r="M38" i="1"/>
  <c r="AL37" i="1"/>
  <c r="AJ37" i="1"/>
  <c r="AH37" i="1"/>
  <c r="AF37" i="1"/>
  <c r="AD37" i="1"/>
  <c r="AB37" i="1"/>
  <c r="Z37" i="1"/>
  <c r="X37" i="1"/>
  <c r="V37" i="1"/>
  <c r="S37" i="1"/>
  <c r="Q37" i="1"/>
  <c r="O37" i="1"/>
  <c r="M37" i="1"/>
  <c r="AL36" i="1"/>
  <c r="AJ36" i="1"/>
  <c r="AH36" i="1"/>
  <c r="AF36" i="1"/>
  <c r="AD36" i="1"/>
  <c r="AB36" i="1"/>
  <c r="Z36" i="1"/>
  <c r="X36" i="1"/>
  <c r="V36" i="1"/>
  <c r="S36" i="1"/>
  <c r="Q36" i="1"/>
  <c r="T36" i="1" s="1"/>
  <c r="O36" i="1"/>
  <c r="M36" i="1"/>
  <c r="AL35" i="1"/>
  <c r="AJ35" i="1"/>
  <c r="AH35" i="1"/>
  <c r="AF35" i="1"/>
  <c r="AD35" i="1"/>
  <c r="AB35" i="1"/>
  <c r="Z35" i="1"/>
  <c r="X35" i="1"/>
  <c r="V35" i="1"/>
  <c r="S35" i="1"/>
  <c r="Q35" i="1"/>
  <c r="O35" i="1"/>
  <c r="M35" i="1"/>
  <c r="AL34" i="1"/>
  <c r="AJ34" i="1"/>
  <c r="AH34" i="1"/>
  <c r="AF34" i="1"/>
  <c r="AD34" i="1"/>
  <c r="AB34" i="1"/>
  <c r="Z34" i="1"/>
  <c r="X34" i="1"/>
  <c r="V34" i="1"/>
  <c r="S34" i="1"/>
  <c r="Q34" i="1"/>
  <c r="O34" i="1"/>
  <c r="M34" i="1"/>
  <c r="AL33" i="1"/>
  <c r="AJ33" i="1"/>
  <c r="AH33" i="1"/>
  <c r="AF33" i="1"/>
  <c r="AD33" i="1"/>
  <c r="AB33" i="1"/>
  <c r="Z33" i="1"/>
  <c r="X33" i="1"/>
  <c r="V33" i="1"/>
  <c r="S33" i="1"/>
  <c r="Q33" i="1"/>
  <c r="O33" i="1"/>
  <c r="M33" i="1"/>
  <c r="AL32" i="1"/>
  <c r="AJ32" i="1"/>
  <c r="AH32" i="1"/>
  <c r="AF32" i="1"/>
  <c r="AD32" i="1"/>
  <c r="AB32" i="1"/>
  <c r="Z32" i="1"/>
  <c r="X32" i="1"/>
  <c r="V32" i="1"/>
  <c r="S32" i="1"/>
  <c r="Q32" i="1"/>
  <c r="O32" i="1"/>
  <c r="M32" i="1"/>
  <c r="AL31" i="1"/>
  <c r="AJ31" i="1"/>
  <c r="AH31" i="1"/>
  <c r="AF31" i="1"/>
  <c r="AD31" i="1"/>
  <c r="AB31" i="1"/>
  <c r="Z31" i="1"/>
  <c r="X31" i="1"/>
  <c r="V31" i="1"/>
  <c r="S31" i="1"/>
  <c r="Q31" i="1"/>
  <c r="O31" i="1"/>
  <c r="M31" i="1"/>
  <c r="AL30" i="1"/>
  <c r="AJ30" i="1"/>
  <c r="AH30" i="1"/>
  <c r="AF30" i="1"/>
  <c r="AD30" i="1"/>
  <c r="AB30" i="1"/>
  <c r="Z30" i="1"/>
  <c r="X30" i="1"/>
  <c r="V30" i="1"/>
  <c r="S30" i="1"/>
  <c r="T30" i="1" s="1"/>
  <c r="Q30" i="1"/>
  <c r="O30" i="1"/>
  <c r="M30" i="1"/>
  <c r="AL29" i="1"/>
  <c r="AJ29" i="1"/>
  <c r="AH29" i="1"/>
  <c r="AF29" i="1"/>
  <c r="AD29" i="1"/>
  <c r="AB29" i="1"/>
  <c r="Z29" i="1"/>
  <c r="X29" i="1"/>
  <c r="V29" i="1"/>
  <c r="S29" i="1"/>
  <c r="Q29" i="1"/>
  <c r="O29" i="1"/>
  <c r="M29" i="1"/>
  <c r="AL28" i="1"/>
  <c r="AJ28" i="1"/>
  <c r="AH28" i="1"/>
  <c r="AF28" i="1"/>
  <c r="AD28" i="1"/>
  <c r="AB28" i="1"/>
  <c r="Z28" i="1"/>
  <c r="X28" i="1"/>
  <c r="V28" i="1"/>
  <c r="S28" i="1"/>
  <c r="Q28" i="1"/>
  <c r="T28" i="1" s="1"/>
  <c r="O28" i="1"/>
  <c r="M28" i="1"/>
  <c r="AL27" i="1"/>
  <c r="AJ27" i="1"/>
  <c r="AH27" i="1"/>
  <c r="AF27" i="1"/>
  <c r="AD27" i="1"/>
  <c r="AB27" i="1"/>
  <c r="Z27" i="1"/>
  <c r="X27" i="1"/>
  <c r="V27" i="1"/>
  <c r="S27" i="1"/>
  <c r="Q27" i="1"/>
  <c r="O27" i="1"/>
  <c r="M27" i="1"/>
  <c r="AL26" i="1"/>
  <c r="AJ26" i="1"/>
  <c r="AH26" i="1"/>
  <c r="AF26" i="1"/>
  <c r="AD26" i="1"/>
  <c r="AB26" i="1"/>
  <c r="Z26" i="1"/>
  <c r="X26" i="1"/>
  <c r="V26" i="1"/>
  <c r="S26" i="1"/>
  <c r="Q26" i="1"/>
  <c r="O26" i="1"/>
  <c r="M26" i="1"/>
  <c r="AL25" i="1"/>
  <c r="AJ25" i="1"/>
  <c r="AH25" i="1"/>
  <c r="AF25" i="1"/>
  <c r="AD25" i="1"/>
  <c r="AB25" i="1"/>
  <c r="Z25" i="1"/>
  <c r="X25" i="1"/>
  <c r="V25" i="1"/>
  <c r="S25" i="1"/>
  <c r="Q25" i="1"/>
  <c r="O25" i="1"/>
  <c r="M25" i="1"/>
  <c r="AL24" i="1"/>
  <c r="AJ24" i="1"/>
  <c r="AH24" i="1"/>
  <c r="AF24" i="1"/>
  <c r="AD24" i="1"/>
  <c r="AB24" i="1"/>
  <c r="Z24" i="1"/>
  <c r="X24" i="1"/>
  <c r="V24" i="1"/>
  <c r="S24" i="1"/>
  <c r="Q24" i="1"/>
  <c r="T24" i="1" s="1"/>
  <c r="O24" i="1"/>
  <c r="M24" i="1"/>
  <c r="AL23" i="1"/>
  <c r="AJ23" i="1"/>
  <c r="AH23" i="1"/>
  <c r="AF23" i="1"/>
  <c r="AD23" i="1"/>
  <c r="AB23" i="1"/>
  <c r="Z23" i="1"/>
  <c r="X23" i="1"/>
  <c r="V23" i="1"/>
  <c r="S23" i="1"/>
  <c r="Q23" i="1"/>
  <c r="O23" i="1"/>
  <c r="M23" i="1"/>
  <c r="AL22" i="1"/>
  <c r="AJ22" i="1"/>
  <c r="AH22" i="1"/>
  <c r="AF22" i="1"/>
  <c r="AD22" i="1"/>
  <c r="AB22" i="1"/>
  <c r="Z22" i="1"/>
  <c r="X22" i="1"/>
  <c r="V22" i="1"/>
  <c r="S22" i="1"/>
  <c r="Q22" i="1"/>
  <c r="O22" i="1"/>
  <c r="M22" i="1"/>
  <c r="AL21" i="1"/>
  <c r="AJ21" i="1"/>
  <c r="AH21" i="1"/>
  <c r="AF21" i="1"/>
  <c r="AD21" i="1"/>
  <c r="AB21" i="1"/>
  <c r="Z21" i="1"/>
  <c r="X21" i="1"/>
  <c r="V21" i="1"/>
  <c r="S21" i="1"/>
  <c r="Q21" i="1"/>
  <c r="O21" i="1"/>
  <c r="M21" i="1"/>
  <c r="AL20" i="1"/>
  <c r="AJ20" i="1"/>
  <c r="AH20" i="1"/>
  <c r="AF20" i="1"/>
  <c r="AD20" i="1"/>
  <c r="AB20" i="1"/>
  <c r="Z20" i="1"/>
  <c r="X20" i="1"/>
  <c r="V20" i="1"/>
  <c r="S20" i="1"/>
  <c r="Q20" i="1"/>
  <c r="O20" i="1"/>
  <c r="M20" i="1"/>
  <c r="AL19" i="1"/>
  <c r="AJ19" i="1"/>
  <c r="AH19" i="1"/>
  <c r="AF19" i="1"/>
  <c r="AD19" i="1"/>
  <c r="AB19" i="1"/>
  <c r="Z19" i="1"/>
  <c r="X19" i="1"/>
  <c r="V19" i="1"/>
  <c r="S19" i="1"/>
  <c r="Q19" i="1"/>
  <c r="O19" i="1"/>
  <c r="M19" i="1"/>
  <c r="AL18" i="1"/>
  <c r="AJ18" i="1"/>
  <c r="AH18" i="1"/>
  <c r="AF18" i="1"/>
  <c r="AD18" i="1"/>
  <c r="AB18" i="1"/>
  <c r="Z18" i="1"/>
  <c r="X18" i="1"/>
  <c r="V18" i="1"/>
  <c r="S18" i="1"/>
  <c r="Q18" i="1"/>
  <c r="O18" i="1"/>
  <c r="M18" i="1"/>
  <c r="AL17" i="1"/>
  <c r="AJ17" i="1"/>
  <c r="AH17" i="1"/>
  <c r="AF17" i="1"/>
  <c r="AD17" i="1"/>
  <c r="AB17" i="1"/>
  <c r="Z17" i="1"/>
  <c r="X17" i="1"/>
  <c r="V17" i="1"/>
  <c r="S17" i="1"/>
  <c r="Q17" i="1"/>
  <c r="T17" i="1" s="1"/>
  <c r="O17" i="1"/>
  <c r="M17" i="1"/>
  <c r="AL16" i="1"/>
  <c r="AJ16" i="1"/>
  <c r="AH16" i="1"/>
  <c r="AF16" i="1"/>
  <c r="AD16" i="1"/>
  <c r="AB16" i="1"/>
  <c r="Z16" i="1"/>
  <c r="X16" i="1"/>
  <c r="V16" i="1"/>
  <c r="S16" i="1"/>
  <c r="Q16" i="1"/>
  <c r="O16" i="1"/>
  <c r="M16" i="1"/>
  <c r="AL15" i="1"/>
  <c r="AJ15" i="1"/>
  <c r="AH15" i="1"/>
  <c r="AF15" i="1"/>
  <c r="AD15" i="1"/>
  <c r="AB15" i="1"/>
  <c r="Z15" i="1"/>
  <c r="X15" i="1"/>
  <c r="V15" i="1"/>
  <c r="S15" i="1"/>
  <c r="Q15" i="1"/>
  <c r="O15" i="1"/>
  <c r="M15" i="1"/>
  <c r="AL14" i="1"/>
  <c r="AJ14" i="1"/>
  <c r="AH14" i="1"/>
  <c r="AF14" i="1"/>
  <c r="AD14" i="1"/>
  <c r="AB14" i="1"/>
  <c r="Z14" i="1"/>
  <c r="X14" i="1"/>
  <c r="V14" i="1"/>
  <c r="S14" i="1"/>
  <c r="Q14" i="1"/>
  <c r="O14" i="1"/>
  <c r="M14" i="1"/>
  <c r="AL13" i="1"/>
  <c r="AJ13" i="1"/>
  <c r="AH13" i="1"/>
  <c r="AF13" i="1"/>
  <c r="AD13" i="1"/>
  <c r="AB13" i="1"/>
  <c r="Z13" i="1"/>
  <c r="X13" i="1"/>
  <c r="V13" i="1"/>
  <c r="S13" i="1"/>
  <c r="Q13" i="1"/>
  <c r="O13" i="1"/>
  <c r="M13" i="1"/>
  <c r="AL12" i="1"/>
  <c r="AJ12" i="1"/>
  <c r="AH12" i="1"/>
  <c r="AF12" i="1"/>
  <c r="AD12" i="1"/>
  <c r="AB12" i="1"/>
  <c r="Z12" i="1"/>
  <c r="X12" i="1"/>
  <c r="V12" i="1"/>
  <c r="S12" i="1"/>
  <c r="Q12" i="1"/>
  <c r="O12" i="1"/>
  <c r="M12" i="1"/>
  <c r="AJ11" i="1"/>
  <c r="AH11" i="1"/>
  <c r="AF11" i="1"/>
  <c r="AD11" i="1"/>
  <c r="AB11" i="1"/>
  <c r="Z11" i="1"/>
  <c r="X11" i="1"/>
  <c r="V11" i="1"/>
  <c r="S11" i="1"/>
  <c r="Q11" i="1"/>
  <c r="O11" i="1"/>
  <c r="M11" i="1"/>
  <c r="AL10" i="1"/>
  <c r="AJ10" i="1"/>
  <c r="AH10" i="1"/>
  <c r="AF10" i="1"/>
  <c r="AD10" i="1"/>
  <c r="AB10" i="1"/>
  <c r="Z10" i="1"/>
  <c r="X10" i="1"/>
  <c r="V10" i="1"/>
  <c r="S10" i="1"/>
  <c r="Q10" i="1"/>
  <c r="O10" i="1"/>
  <c r="M10" i="1"/>
  <c r="AL9" i="1"/>
  <c r="AJ9" i="1"/>
  <c r="AH9" i="1"/>
  <c r="AF9" i="1"/>
  <c r="AD9" i="1"/>
  <c r="AB9" i="1"/>
  <c r="Z9" i="1"/>
  <c r="X9" i="1"/>
  <c r="V9" i="1"/>
  <c r="S9" i="1"/>
  <c r="Q9" i="1"/>
  <c r="O9" i="1"/>
  <c r="M9" i="1"/>
  <c r="AL8" i="1"/>
  <c r="AJ8" i="1"/>
  <c r="AH8" i="1"/>
  <c r="AF8" i="1"/>
  <c r="AD8" i="1"/>
  <c r="AB8" i="1"/>
  <c r="Z8" i="1"/>
  <c r="X8" i="1"/>
  <c r="V8" i="1"/>
  <c r="S8" i="1"/>
  <c r="Q8" i="1"/>
  <c r="O8" i="1"/>
  <c r="M8" i="1"/>
  <c r="AL7" i="1"/>
  <c r="AJ7" i="1"/>
  <c r="AH7" i="1"/>
  <c r="AF7" i="1"/>
  <c r="AD7" i="1"/>
  <c r="AB7" i="1"/>
  <c r="Z7" i="1"/>
  <c r="X7" i="1"/>
  <c r="V7" i="1"/>
  <c r="S7" i="1"/>
  <c r="Q7" i="1"/>
  <c r="O7" i="1"/>
  <c r="M7" i="1"/>
  <c r="AL6" i="1"/>
  <c r="AJ6" i="1"/>
  <c r="AH6" i="1"/>
  <c r="AF6" i="1"/>
  <c r="AD6" i="1"/>
  <c r="AB6" i="1"/>
  <c r="Z6" i="1"/>
  <c r="X6" i="1"/>
  <c r="V6" i="1"/>
  <c r="S6" i="1"/>
  <c r="Q6" i="1"/>
  <c r="O6" i="1"/>
  <c r="M6" i="1"/>
  <c r="AL5" i="1"/>
  <c r="AJ5" i="1"/>
  <c r="AH5" i="1"/>
  <c r="AF5" i="1"/>
  <c r="AD5" i="1"/>
  <c r="AB5" i="1"/>
  <c r="Z5" i="1"/>
  <c r="X5" i="1"/>
  <c r="V5" i="1"/>
  <c r="S5" i="1"/>
  <c r="Q5" i="1"/>
  <c r="O5" i="1"/>
  <c r="M5" i="1"/>
  <c r="AL4" i="1"/>
  <c r="AJ4" i="1"/>
  <c r="AH4" i="1"/>
  <c r="AF4" i="1"/>
  <c r="AD4" i="1"/>
  <c r="AB4" i="1"/>
  <c r="Z4" i="1"/>
  <c r="X4" i="1"/>
  <c r="V4" i="1"/>
  <c r="S4" i="1"/>
  <c r="Q4" i="1"/>
  <c r="O4" i="1"/>
  <c r="M4" i="1"/>
  <c r="AL3" i="1"/>
  <c r="AJ3" i="1"/>
  <c r="AH3" i="1"/>
  <c r="AF3" i="1"/>
  <c r="AD3" i="1"/>
  <c r="AB3" i="1"/>
  <c r="Z3" i="1"/>
  <c r="X3" i="1"/>
  <c r="V3" i="1"/>
  <c r="S3" i="1"/>
  <c r="Q3" i="1"/>
  <c r="O3" i="1"/>
  <c r="M3" i="1"/>
  <c r="AL2" i="1"/>
  <c r="AJ2" i="1"/>
  <c r="AH2" i="1"/>
  <c r="AF2" i="1"/>
  <c r="AD2" i="1"/>
  <c r="AB2" i="1"/>
  <c r="Z2" i="1"/>
  <c r="X2" i="1"/>
  <c r="V2" i="1"/>
  <c r="S2" i="1"/>
  <c r="Q2" i="1"/>
  <c r="T2" i="1" s="1"/>
  <c r="O2" i="1"/>
  <c r="M2" i="1"/>
  <c r="T12" i="1" l="1"/>
  <c r="T9" i="1"/>
  <c r="T32" i="1"/>
  <c r="T5" i="1"/>
  <c r="T20" i="1"/>
  <c r="T39" i="1"/>
  <c r="T6" i="1"/>
  <c r="T46" i="1"/>
  <c r="T16" i="1"/>
  <c r="T7" i="1"/>
  <c r="T18" i="1"/>
  <c r="T23" i="1"/>
  <c r="T29" i="1"/>
  <c r="T37" i="1"/>
  <c r="T45" i="1"/>
  <c r="T34" i="1"/>
  <c r="T22" i="1"/>
  <c r="T8" i="1"/>
  <c r="T13" i="1"/>
  <c r="T38" i="1"/>
  <c r="T43" i="1"/>
  <c r="T4" i="1"/>
  <c r="T40" i="1"/>
  <c r="T10" i="1"/>
  <c r="T27" i="1"/>
  <c r="T33" i="1"/>
  <c r="T3" i="1"/>
  <c r="T15" i="1"/>
  <c r="T21" i="1"/>
  <c r="T35" i="1"/>
  <c r="T26" i="1"/>
  <c r="T11" i="1"/>
  <c r="T14" i="1"/>
  <c r="T31" i="1"/>
  <c r="T19" i="1"/>
  <c r="T25" i="1"/>
</calcChain>
</file>

<file path=xl/sharedStrings.xml><?xml version="1.0" encoding="utf-8"?>
<sst xmlns="http://schemas.openxmlformats.org/spreadsheetml/2006/main" count="384" uniqueCount="90">
  <si>
    <t xml:space="preserve">Horizont 
</t>
  </si>
  <si>
    <t>N</t>
  </si>
  <si>
    <r>
      <rPr>
        <b/>
        <i/>
        <sz val="12"/>
        <rFont val="Symbol"/>
        <family val="1"/>
        <charset val="2"/>
      </rPr>
      <t>d</t>
    </r>
    <r>
      <rPr>
        <b/>
        <vertAlign val="superscript"/>
        <sz val="12"/>
        <rFont val="Arial"/>
        <family val="2"/>
        <charset val="238"/>
      </rPr>
      <t>15</t>
    </r>
    <r>
      <rPr>
        <b/>
        <sz val="12"/>
        <rFont val="Arial"/>
        <family val="2"/>
        <charset val="238"/>
      </rPr>
      <t>N</t>
    </r>
  </si>
  <si>
    <t>%</t>
  </si>
  <si>
    <t>(‰)</t>
  </si>
  <si>
    <t>Ol (litter layer)</t>
  </si>
  <si>
    <t>Of (Fermentation layer)</t>
  </si>
  <si>
    <t>Oh (Humus layer)</t>
  </si>
  <si>
    <t>M5 (Mineral soil layer at 5 cm depth)</t>
  </si>
  <si>
    <t>M10 (Mineral soil layer at 10 cm depth)</t>
  </si>
  <si>
    <t>M20 (Mineral soil layer at 20 cm depth)</t>
  </si>
  <si>
    <t>M40 (Mineral soil layer at 40 cm depth)</t>
  </si>
  <si>
    <t>M60 (Mineral soil layer at 60 cm depth)</t>
  </si>
  <si>
    <t>M80 (Mineral soil layer at 80 cm depth)</t>
  </si>
  <si>
    <r>
      <t>C</t>
    </r>
    <r>
      <rPr>
        <b/>
        <vertAlign val="subscript"/>
        <sz val="12"/>
        <rFont val="Arial"/>
        <family val="2"/>
        <charset val="238"/>
      </rPr>
      <t>org</t>
    </r>
  </si>
  <si>
    <r>
      <t>C</t>
    </r>
    <r>
      <rPr>
        <b/>
        <vertAlign val="subscript"/>
        <sz val="12"/>
        <rFont val="Arial"/>
        <family val="2"/>
        <charset val="238"/>
      </rPr>
      <t>org</t>
    </r>
    <r>
      <rPr>
        <b/>
        <sz val="12"/>
        <rFont val="Arial"/>
        <family val="2"/>
        <charset val="238"/>
      </rPr>
      <t>/N</t>
    </r>
  </si>
  <si>
    <t>Watershed</t>
  </si>
  <si>
    <t>Sample body type</t>
  </si>
  <si>
    <t>Abbrevation</t>
  </si>
  <si>
    <t>Sampling date</t>
  </si>
  <si>
    <t>pH</t>
  </si>
  <si>
    <t xml:space="preserve"> NH4-N [mM]</t>
  </si>
  <si>
    <t xml:space="preserve"> DOC [mM]</t>
  </si>
  <si>
    <t>Javorski</t>
  </si>
  <si>
    <t>creek</t>
  </si>
  <si>
    <t>JC1</t>
  </si>
  <si>
    <t>n.d.</t>
  </si>
  <si>
    <t>JC2</t>
  </si>
  <si>
    <t>Lukanjski</t>
  </si>
  <si>
    <t>LC1</t>
  </si>
  <si>
    <t>LC2</t>
  </si>
  <si>
    <t>Oplotnica river</t>
  </si>
  <si>
    <t>river</t>
  </si>
  <si>
    <t>River Oplotnica</t>
  </si>
  <si>
    <t xml:space="preserve">*Discharge and temperature at Perovec gauging station, Oplotnica </t>
  </si>
  <si>
    <t>n.d. - not determined</t>
  </si>
  <si>
    <r>
      <t>NH</t>
    </r>
    <r>
      <rPr>
        <b/>
        <vertAlign val="subscript"/>
        <sz val="12"/>
        <color theme="1"/>
        <rFont val="Arial"/>
        <family val="2"/>
        <charset val="238"/>
      </rPr>
      <t>4</t>
    </r>
    <r>
      <rPr>
        <b/>
        <sz val="12"/>
        <color theme="1"/>
        <rFont val="Arial"/>
        <family val="2"/>
      </rPr>
      <t xml:space="preserve">-N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</si>
  <si>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>NO</t>
    </r>
    <r>
      <rPr>
        <b/>
        <vertAlign val="subscript"/>
        <sz val="12"/>
        <color theme="1"/>
        <rFont val="Arial"/>
        <family val="2"/>
        <charset val="238"/>
      </rPr>
      <t>3</t>
    </r>
    <r>
      <rPr>
        <b/>
        <vertAlign val="superscript"/>
        <sz val="12"/>
        <color theme="1"/>
        <rFont val="Arial"/>
        <family val="2"/>
        <charset val="238"/>
      </rPr>
      <t>-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</si>
  <si>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 xml:space="preserve"> NO</t>
    </r>
    <r>
      <rPr>
        <b/>
        <vertAlign val="subscript"/>
        <sz val="12"/>
        <color theme="1"/>
        <rFont val="Arial"/>
        <family val="2"/>
        <charset val="238"/>
      </rPr>
      <t>3</t>
    </r>
    <r>
      <rPr>
        <b/>
        <vertAlign val="superscript"/>
        <sz val="12"/>
        <color theme="1"/>
        <rFont val="Arial"/>
        <family val="2"/>
        <charset val="238"/>
      </rPr>
      <t>-</t>
    </r>
    <r>
      <rPr>
        <b/>
        <sz val="12"/>
        <color theme="1"/>
        <rFont val="Arial"/>
        <family val="2"/>
      </rPr>
      <t xml:space="preserve"> [mM]</t>
    </r>
  </si>
  <si>
    <r>
      <t>NO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vertAlign val="superscript"/>
        <sz val="12"/>
        <color theme="1"/>
        <rFont val="Arial"/>
        <family val="2"/>
        <charset val="238"/>
      </rPr>
      <t>-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</si>
  <si>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>NO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vertAlign val="superscript"/>
        <sz val="12"/>
        <color theme="1"/>
        <rFont val="Arial"/>
        <family val="2"/>
        <charset val="238"/>
      </rPr>
      <t>-</t>
    </r>
    <r>
      <rPr>
        <b/>
        <sz val="12"/>
        <color theme="1"/>
        <rFont val="Arial"/>
        <family val="2"/>
      </rPr>
      <t xml:space="preserve">  [mM]</t>
    </r>
  </si>
  <si>
    <r>
      <t>SO</t>
    </r>
    <r>
      <rPr>
        <b/>
        <vertAlign val="subscript"/>
        <sz val="12"/>
        <color theme="1"/>
        <rFont val="Arial"/>
        <family val="2"/>
        <charset val="238"/>
      </rPr>
      <t>4</t>
    </r>
    <r>
      <rPr>
        <b/>
        <vertAlign val="superscript"/>
        <sz val="12"/>
        <color theme="1"/>
        <rFont val="Arial"/>
        <family val="2"/>
        <charset val="238"/>
      </rPr>
      <t>2-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</si>
  <si>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 xml:space="preserve"> SO</t>
    </r>
    <r>
      <rPr>
        <b/>
        <vertAlign val="subscript"/>
        <sz val="12"/>
        <color theme="1"/>
        <rFont val="Arial"/>
        <family val="2"/>
        <charset val="238"/>
      </rPr>
      <t>4</t>
    </r>
    <r>
      <rPr>
        <b/>
        <vertAlign val="superscript"/>
        <sz val="12"/>
        <color theme="1"/>
        <rFont val="Arial"/>
        <family val="2"/>
        <charset val="238"/>
      </rPr>
      <t>2-</t>
    </r>
    <r>
      <rPr>
        <b/>
        <sz val="12"/>
        <color theme="1"/>
        <rFont val="Arial"/>
        <family val="2"/>
      </rPr>
      <t xml:space="preserve"> [mM]</t>
    </r>
  </si>
  <si>
    <r>
      <t>Cl</t>
    </r>
    <r>
      <rPr>
        <b/>
        <vertAlign val="superscript"/>
        <sz val="12"/>
        <color theme="1"/>
        <rFont val="Arial"/>
        <family val="2"/>
        <charset val="238"/>
      </rPr>
      <t>-</t>
    </r>
    <r>
      <rPr>
        <b/>
        <sz val="12"/>
        <color theme="1"/>
        <rFont val="Arial"/>
        <family val="2"/>
      </rPr>
      <t xml:space="preserve"> [mg/L</t>
    </r>
    <r>
      <rPr>
        <b/>
        <sz val="12"/>
        <color theme="1"/>
        <rFont val="Symbol"/>
        <family val="1"/>
        <charset val="2"/>
      </rPr>
      <t>]</t>
    </r>
  </si>
  <si>
    <r>
      <t>Cl</t>
    </r>
    <r>
      <rPr>
        <b/>
        <vertAlign val="superscript"/>
        <sz val="12"/>
        <color theme="1"/>
        <rFont val="Arial"/>
        <family val="2"/>
        <charset val="238"/>
      </rPr>
      <t>-</t>
    </r>
    <r>
      <rPr>
        <b/>
        <sz val="12"/>
        <color theme="1"/>
        <rFont val="Arial"/>
        <family val="2"/>
      </rPr>
      <t xml:space="preserve">  [mM]</t>
    </r>
  </si>
  <si>
    <r>
      <t>PO</t>
    </r>
    <r>
      <rPr>
        <b/>
        <vertAlign val="subscript"/>
        <sz val="12"/>
        <color theme="1"/>
        <rFont val="Arial"/>
        <family val="2"/>
        <charset val="238"/>
      </rPr>
      <t>4</t>
    </r>
    <r>
      <rPr>
        <b/>
        <vertAlign val="superscript"/>
        <sz val="12"/>
        <color theme="1"/>
        <rFont val="Arial"/>
        <family val="2"/>
        <charset val="238"/>
      </rPr>
      <t>3-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</si>
  <si>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 xml:space="preserve"> PO</t>
    </r>
    <r>
      <rPr>
        <b/>
        <vertAlign val="subscript"/>
        <sz val="12"/>
        <color theme="1"/>
        <rFont val="Arial"/>
        <family val="2"/>
        <charset val="238"/>
      </rPr>
      <t>4</t>
    </r>
    <r>
      <rPr>
        <b/>
        <vertAlign val="superscript"/>
        <sz val="12"/>
        <color theme="1"/>
        <rFont val="Arial"/>
        <family val="2"/>
        <charset val="238"/>
      </rPr>
      <t>3-</t>
    </r>
    <r>
      <rPr>
        <b/>
        <sz val="12"/>
        <color theme="1"/>
        <rFont val="Arial"/>
        <family val="2"/>
      </rPr>
      <t>[mM]</t>
    </r>
  </si>
  <si>
    <r>
      <t xml:space="preserve">DOC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</si>
  <si>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 xml:space="preserve">Total alkalinity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</si>
  <si>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 xml:space="preserve">tot N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</si>
  <si>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rPr>
        <b/>
        <i/>
        <sz val="12"/>
        <color theme="1"/>
        <rFont val="Symbol"/>
        <family val="1"/>
        <charset val="2"/>
      </rPr>
      <t>d</t>
    </r>
    <r>
      <rPr>
        <b/>
        <vertAlign val="superscript"/>
        <sz val="12"/>
        <color theme="1"/>
        <rFont val="Arial"/>
        <family val="2"/>
        <charset val="238"/>
      </rPr>
      <t>13</t>
    </r>
    <r>
      <rPr>
        <b/>
        <sz val="12"/>
        <color theme="1"/>
        <rFont val="Arial"/>
        <family val="2"/>
      </rPr>
      <t>C</t>
    </r>
    <r>
      <rPr>
        <b/>
        <vertAlign val="subscript"/>
        <sz val="12"/>
        <color theme="1"/>
        <rFont val="Arial"/>
        <family val="2"/>
        <charset val="238"/>
      </rPr>
      <t>DIC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Times New Roman"/>
        <family val="1"/>
        <charset val="238"/>
      </rPr>
      <t>‰</t>
    </r>
    <r>
      <rPr>
        <b/>
        <sz val="12"/>
        <color theme="1"/>
        <rFont val="Symbol"/>
        <family val="1"/>
        <charset val="2"/>
      </rPr>
      <t>]</t>
    </r>
  </si>
  <si>
    <r>
      <rPr>
        <b/>
        <i/>
        <sz val="12"/>
        <color theme="1"/>
        <rFont val="Symbol"/>
        <family val="1"/>
        <charset val="2"/>
      </rPr>
      <t>d</t>
    </r>
    <r>
      <rPr>
        <b/>
        <vertAlign val="superscript"/>
        <sz val="12"/>
        <color theme="1"/>
        <rFont val="Arial"/>
        <family val="2"/>
        <charset val="238"/>
      </rPr>
      <t>13</t>
    </r>
    <r>
      <rPr>
        <b/>
        <sz val="12"/>
        <color theme="1"/>
        <rFont val="Arial"/>
        <family val="2"/>
      </rPr>
      <t>C</t>
    </r>
    <r>
      <rPr>
        <b/>
        <vertAlign val="subscript"/>
        <sz val="12"/>
        <color theme="1"/>
        <rFont val="Arial"/>
        <family val="2"/>
        <charset val="238"/>
      </rPr>
      <t>POC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Times New Roman"/>
        <family val="1"/>
        <charset val="238"/>
      </rPr>
      <t>‰</t>
    </r>
    <r>
      <rPr>
        <b/>
        <sz val="12"/>
        <color theme="1"/>
        <rFont val="Symbol"/>
        <family val="1"/>
        <charset val="2"/>
      </rPr>
      <t>]</t>
    </r>
  </si>
  <si>
    <r>
      <rPr>
        <b/>
        <i/>
        <sz val="12"/>
        <color theme="1"/>
        <rFont val="Symbol"/>
        <family val="1"/>
        <charset val="2"/>
      </rPr>
      <t>d</t>
    </r>
    <r>
      <rPr>
        <b/>
        <vertAlign val="superscript"/>
        <sz val="12"/>
        <color theme="1"/>
        <rFont val="Arial"/>
        <family val="2"/>
        <charset val="238"/>
      </rPr>
      <t>15</t>
    </r>
    <r>
      <rPr>
        <b/>
        <sz val="12"/>
        <color theme="1"/>
        <rFont val="Arial"/>
        <family val="2"/>
      </rPr>
      <t xml:space="preserve">N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‰</t>
    </r>
    <r>
      <rPr>
        <b/>
        <sz val="12"/>
        <color theme="1"/>
        <rFont val="Symbol"/>
        <family val="1"/>
        <charset val="2"/>
      </rPr>
      <t>]</t>
    </r>
  </si>
  <si>
    <r>
      <t xml:space="preserve">Q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</t>
    </r>
    <r>
      <rPr>
        <b/>
        <vertAlign val="super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/s</t>
    </r>
    <r>
      <rPr>
        <b/>
        <sz val="12"/>
        <color theme="1"/>
        <rFont val="Symbol"/>
        <family val="1"/>
        <charset val="2"/>
      </rPr>
      <t>]</t>
    </r>
    <r>
      <rPr>
        <b/>
        <sz val="12"/>
        <color theme="1"/>
        <rFont val="Arial"/>
        <family val="2"/>
      </rPr>
      <t>*</t>
    </r>
  </si>
  <si>
    <r>
      <t xml:space="preserve">T </t>
    </r>
    <r>
      <rPr>
        <b/>
        <sz val="12"/>
        <color theme="1"/>
        <rFont val="Symbol"/>
        <family val="1"/>
        <charset val="2"/>
      </rPr>
      <t>[°</t>
    </r>
    <r>
      <rPr>
        <b/>
        <sz val="12"/>
        <color theme="1"/>
        <rFont val="Times New Roman"/>
        <family val="1"/>
        <charset val="238"/>
      </rPr>
      <t>C</t>
    </r>
    <r>
      <rPr>
        <b/>
        <sz val="12"/>
        <color theme="1"/>
        <rFont val="Symbol"/>
        <family val="1"/>
        <charset val="2"/>
      </rPr>
      <t>]</t>
    </r>
  </si>
  <si>
    <r>
      <t>Na</t>
    </r>
    <r>
      <rPr>
        <b/>
        <vertAlign val="superscript"/>
        <sz val="12"/>
        <color theme="1"/>
        <rFont val="Arial"/>
        <family val="2"/>
        <charset val="238"/>
      </rPr>
      <t>+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</si>
  <si>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>Na</t>
    </r>
    <r>
      <rPr>
        <b/>
        <vertAlign val="superscript"/>
        <sz val="12"/>
        <color theme="1"/>
        <rFont val="Arial"/>
        <family val="2"/>
        <charset val="238"/>
      </rPr>
      <t>+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mM</t>
    </r>
    <r>
      <rPr>
        <b/>
        <sz val="12"/>
        <color theme="1"/>
        <rFont val="Symbol"/>
        <family val="1"/>
        <charset val="2"/>
      </rPr>
      <t>]</t>
    </r>
  </si>
  <si>
    <r>
      <t>K</t>
    </r>
    <r>
      <rPr>
        <b/>
        <vertAlign val="superscript"/>
        <sz val="12"/>
        <color theme="1"/>
        <rFont val="Arial"/>
        <family val="2"/>
        <charset val="238"/>
      </rPr>
      <t>+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mM</t>
    </r>
    <r>
      <rPr>
        <b/>
        <sz val="12"/>
        <color theme="1"/>
        <rFont val="Symbol"/>
        <family val="1"/>
        <charset val="2"/>
      </rPr>
      <t>]</t>
    </r>
  </si>
  <si>
    <r>
      <t>Ca</t>
    </r>
    <r>
      <rPr>
        <b/>
        <vertAlign val="superscript"/>
        <sz val="12"/>
        <color theme="1"/>
        <rFont val="Arial"/>
        <family val="2"/>
        <charset val="238"/>
      </rPr>
      <t>2+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</si>
  <si>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>Ca</t>
    </r>
    <r>
      <rPr>
        <b/>
        <vertAlign val="superscript"/>
        <sz val="12"/>
        <color theme="1"/>
        <rFont val="Arial"/>
        <family val="2"/>
        <charset val="238"/>
      </rPr>
      <t>2+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mM</t>
    </r>
    <r>
      <rPr>
        <b/>
        <sz val="12"/>
        <color theme="1"/>
        <rFont val="Symbol"/>
        <family val="1"/>
        <charset val="2"/>
      </rPr>
      <t>]</t>
    </r>
  </si>
  <si>
    <r>
      <t>Mg</t>
    </r>
    <r>
      <rPr>
        <b/>
        <vertAlign val="superscript"/>
        <sz val="12"/>
        <color theme="1"/>
        <rFont val="Arial"/>
        <family val="2"/>
        <charset val="238"/>
      </rPr>
      <t>2+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</si>
  <si>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>Mg</t>
    </r>
    <r>
      <rPr>
        <b/>
        <vertAlign val="superscript"/>
        <sz val="12"/>
        <color theme="1"/>
        <rFont val="Arial"/>
        <family val="2"/>
        <charset val="238"/>
      </rPr>
      <t>2+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mM</t>
    </r>
    <r>
      <rPr>
        <b/>
        <sz val="12"/>
        <color theme="1"/>
        <rFont val="Symbol"/>
        <family val="1"/>
        <charset val="2"/>
      </rPr>
      <t>]</t>
    </r>
  </si>
  <si>
    <r>
      <t xml:space="preserve">Ca+Mg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mM</t>
    </r>
    <r>
      <rPr>
        <b/>
        <sz val="12"/>
        <color theme="1"/>
        <rFont val="Symbol"/>
        <family val="1"/>
        <charset val="2"/>
      </rPr>
      <t>]</t>
    </r>
  </si>
  <si>
    <r>
      <t>Mn</t>
    </r>
    <r>
      <rPr>
        <b/>
        <vertAlign val="superscript"/>
        <sz val="12"/>
        <color theme="1"/>
        <rFont val="Arial"/>
        <family val="2"/>
        <charset val="238"/>
      </rPr>
      <t>2+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</si>
  <si>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r>
      <t>Mn</t>
    </r>
    <r>
      <rPr>
        <b/>
        <vertAlign val="superscript"/>
        <sz val="12"/>
        <color theme="1"/>
        <rFont val="Arial"/>
        <family val="2"/>
        <charset val="238"/>
      </rPr>
      <t>2+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mM</t>
    </r>
    <r>
      <rPr>
        <b/>
        <sz val="12"/>
        <color theme="1"/>
        <rFont val="Symbol"/>
        <family val="1"/>
        <charset val="2"/>
      </rPr>
      <t>]</t>
    </r>
  </si>
  <si>
    <r>
      <t>K</t>
    </r>
    <r>
      <rPr>
        <b/>
        <vertAlign val="superscript"/>
        <sz val="12"/>
        <color theme="1"/>
        <rFont val="Arial"/>
        <family val="2"/>
        <charset val="238"/>
      </rPr>
      <t>+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mg/L</t>
    </r>
    <r>
      <rPr>
        <b/>
        <sz val="12"/>
        <color theme="1"/>
        <rFont val="Symbol"/>
        <family val="1"/>
        <charset val="2"/>
      </rPr>
      <t>]</t>
    </r>
  </si>
  <si>
    <t>Plant type</t>
  </si>
  <si>
    <t>Picea abies, tree trunk</t>
  </si>
  <si>
    <t>Fagus sylvatica, tree trunk</t>
  </si>
  <si>
    <r>
      <rPr>
        <b/>
        <i/>
        <sz val="12"/>
        <color theme="1"/>
        <rFont val="Symbol"/>
        <family val="1"/>
        <charset val="2"/>
      </rPr>
      <t>d</t>
    </r>
    <r>
      <rPr>
        <b/>
        <vertAlign val="superscript"/>
        <sz val="12"/>
        <color theme="1"/>
        <rFont val="Arial"/>
        <family val="2"/>
        <charset val="238"/>
      </rPr>
      <t>13</t>
    </r>
    <r>
      <rPr>
        <b/>
        <sz val="12"/>
        <color theme="1"/>
        <rFont val="Arial"/>
        <family val="2"/>
        <charset val="238"/>
      </rPr>
      <t>C [‰]</t>
    </r>
  </si>
  <si>
    <r>
      <rPr>
        <b/>
        <i/>
        <sz val="12"/>
        <color theme="1"/>
        <rFont val="Symbol"/>
        <family val="1"/>
        <charset val="2"/>
      </rPr>
      <t>d</t>
    </r>
    <r>
      <rPr>
        <b/>
        <vertAlign val="superscript"/>
        <sz val="12"/>
        <color theme="1"/>
        <rFont val="Arial"/>
        <family val="2"/>
        <charset val="238"/>
      </rPr>
      <t>15</t>
    </r>
    <r>
      <rPr>
        <b/>
        <sz val="12"/>
        <color theme="1"/>
        <rFont val="Arial"/>
        <family val="2"/>
        <charset val="238"/>
      </rPr>
      <t>N [‰]</t>
    </r>
  </si>
  <si>
    <t>Oversaturation</t>
  </si>
  <si>
    <r>
      <t>SI</t>
    </r>
    <r>
      <rPr>
        <b/>
        <vertAlign val="subscript"/>
        <sz val="12"/>
        <color theme="1"/>
        <rFont val="Arial"/>
        <family val="2"/>
      </rPr>
      <t>calcite</t>
    </r>
  </si>
  <si>
    <r>
      <t>SI</t>
    </r>
    <r>
      <rPr>
        <b/>
        <vertAlign val="subscript"/>
        <sz val="12"/>
        <color theme="1"/>
        <rFont val="Arial"/>
        <family val="2"/>
      </rPr>
      <t>dolomite</t>
    </r>
  </si>
  <si>
    <t>LAT (WGS84)</t>
  </si>
  <si>
    <t>LONG (WGS84)</t>
  </si>
  <si>
    <t>Elevation</t>
  </si>
  <si>
    <t>Depth</t>
  </si>
  <si>
    <r>
      <rPr>
        <b/>
        <i/>
        <sz val="12"/>
        <rFont val="Symbol"/>
        <family val="1"/>
        <charset val="2"/>
      </rPr>
      <t>d</t>
    </r>
    <r>
      <rPr>
        <b/>
        <vertAlign val="superscript"/>
        <sz val="12"/>
        <rFont val="Arial"/>
        <family val="2"/>
        <charset val="238"/>
      </rPr>
      <t>13</t>
    </r>
    <r>
      <rPr>
        <b/>
        <sz val="12"/>
        <rFont val="Arial"/>
        <family val="2"/>
        <charset val="238"/>
      </rPr>
      <t>C</t>
    </r>
    <r>
      <rPr>
        <b/>
        <vertAlign val="subscript"/>
        <sz val="12"/>
        <rFont val="Arial"/>
        <family val="2"/>
        <charset val="238"/>
      </rPr>
      <t>org.</t>
    </r>
    <r>
      <rPr>
        <b/>
        <sz val="12"/>
        <rFont val="Arial"/>
        <family val="2"/>
        <charset val="238"/>
      </rPr>
      <t xml:space="preserve"> </t>
    </r>
  </si>
  <si>
    <r>
      <rPr>
        <b/>
        <sz val="12"/>
        <rFont val="Symbol"/>
        <family val="1"/>
        <charset val="2"/>
      </rPr>
      <t>[</t>
    </r>
    <r>
      <rPr>
        <b/>
        <sz val="12"/>
        <rFont val="Arial"/>
        <family val="2"/>
        <charset val="238"/>
      </rPr>
      <t>cm</t>
    </r>
    <r>
      <rPr>
        <b/>
        <sz val="12"/>
        <rFont val="Symbol"/>
        <family val="1"/>
        <charset val="2"/>
      </rPr>
      <t>]</t>
    </r>
  </si>
  <si>
    <r>
      <rPr>
        <b/>
        <sz val="12"/>
        <rFont val="Symbol"/>
        <family val="1"/>
        <charset val="2"/>
      </rPr>
      <t>[</t>
    </r>
    <r>
      <rPr>
        <b/>
        <sz val="12"/>
        <rFont val="Arial"/>
        <family val="2"/>
        <charset val="238"/>
      </rPr>
      <t>%</t>
    </r>
    <r>
      <rPr>
        <b/>
        <sz val="12"/>
        <rFont val="Symbol"/>
        <family val="1"/>
        <charset val="2"/>
      </rPr>
      <t>]</t>
    </r>
  </si>
  <si>
    <r>
      <rPr>
        <b/>
        <sz val="12"/>
        <rFont val="Symbol"/>
        <family val="1"/>
        <charset val="2"/>
      </rPr>
      <t>[</t>
    </r>
    <r>
      <rPr>
        <b/>
        <sz val="12"/>
        <rFont val="Arial"/>
        <family val="2"/>
        <charset val="238"/>
      </rPr>
      <t>m</t>
    </r>
    <r>
      <rPr>
        <b/>
        <sz val="12"/>
        <rFont val="Symbol"/>
        <family val="1"/>
        <charset val="2"/>
      </rPr>
      <t>]</t>
    </r>
  </si>
  <si>
    <r>
      <t xml:space="preserve">EC
</t>
    </r>
    <r>
      <rPr>
        <b/>
        <sz val="12"/>
        <color theme="1"/>
        <rFont val="Symbol"/>
        <family val="1"/>
        <charset val="2"/>
      </rPr>
      <t>[</t>
    </r>
    <r>
      <rPr>
        <b/>
        <sz val="12"/>
        <color theme="1"/>
        <rFont val="Arial"/>
        <family val="2"/>
      </rPr>
      <t>25°C</t>
    </r>
    <r>
      <rPr>
        <b/>
        <sz val="12"/>
        <color theme="1"/>
        <rFont val="Symbol"/>
        <family val="1"/>
        <charset val="2"/>
      </rPr>
      <t>]</t>
    </r>
  </si>
  <si>
    <r>
      <t>pCO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 xml:space="preserve"> [bar]</t>
    </r>
  </si>
  <si>
    <r>
      <t>pCO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</rPr>
      <t xml:space="preserve"> [ppm]</t>
    </r>
  </si>
  <si>
    <t>Sand
2 - 0.063 mm</t>
  </si>
  <si>
    <t>Coarse silt 0.063-0.02 mm</t>
  </si>
  <si>
    <t>Fine silt 0.02-0.002 mm</t>
  </si>
  <si>
    <t xml:space="preserve">Clay &lt;0.002 mm </t>
  </si>
  <si>
    <t xml:space="preserve"> Total alkalinity [mmol/L]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</si>
</sst>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0" x14ac:knownFonts="1"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Symbol"/>
      <family val="1"/>
      <charset val="2"/>
    </font>
    <font>
      <b/>
      <i/>
      <sz val="12"/>
      <name val="Symbol"/>
      <family val="1"/>
      <charset val="2"/>
    </font>
    <font>
      <b/>
      <vertAlign val="superscript"/>
      <sz val="12"/>
      <name val="Arial"/>
      <family val="2"/>
      <charset val="238"/>
    </font>
    <font>
      <b/>
      <sz val="10"/>
      <name val="Arial"/>
      <family val="2"/>
      <charset val="238"/>
    </font>
    <font>
      <b/>
      <vertAlign val="subscript"/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  <charset val="238"/>
    </font>
    <font>
      <b/>
      <sz val="12"/>
      <color theme="1"/>
      <name val="Symbol"/>
      <family val="1"/>
      <charset val="2"/>
    </font>
    <font>
      <b/>
      <vertAlign val="superscript"/>
      <sz val="12"/>
      <color theme="1"/>
      <name val="Arial"/>
      <family val="2"/>
      <charset val="238"/>
    </font>
    <font>
      <b/>
      <i/>
      <sz val="12"/>
      <color theme="1"/>
      <name val="Symbol"/>
      <family val="1"/>
      <charset val="2"/>
    </font>
    <font>
      <b/>
      <sz val="12"/>
      <color theme="1"/>
      <name val="Times New Roman"/>
      <family val="1"/>
      <charset val="238"/>
    </font>
    <font>
      <b/>
      <vertAlign val="superscript"/>
      <sz val="12"/>
      <color theme="1"/>
      <name val="Arial"/>
      <family val="2"/>
    </font>
    <font>
      <b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vertAlign val="sub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1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164" fontId="8" fillId="0" borderId="20" xfId="0" applyNumberFormat="1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2" fontId="9" fillId="0" borderId="25" xfId="0" applyNumberFormat="1" applyFont="1" applyFill="1" applyBorder="1" applyAlignment="1">
      <alignment horizontal="center" vertical="top"/>
    </xf>
    <xf numFmtId="164" fontId="9" fillId="0" borderId="25" xfId="0" applyNumberFormat="1" applyFont="1" applyFill="1" applyBorder="1" applyAlignment="1">
      <alignment horizontal="center" vertical="top"/>
    </xf>
    <xf numFmtId="164" fontId="9" fillId="0" borderId="20" xfId="0" applyNumberFormat="1" applyFont="1" applyFill="1" applyBorder="1" applyAlignment="1">
      <alignment horizontal="center"/>
    </xf>
    <xf numFmtId="0" fontId="6" fillId="0" borderId="0" xfId="0" applyFont="1"/>
    <xf numFmtId="0" fontId="9" fillId="0" borderId="20" xfId="0" applyFont="1" applyBorder="1" applyAlignment="1">
      <alignment horizontal="left" vertical="top"/>
    </xf>
    <xf numFmtId="0" fontId="9" fillId="0" borderId="21" xfId="0" applyFont="1" applyBorder="1" applyAlignment="1">
      <alignment horizontal="left" vertical="top"/>
    </xf>
    <xf numFmtId="14" fontId="9" fillId="0" borderId="0" xfId="0" applyNumberFormat="1" applyFont="1" applyAlignment="1">
      <alignment horizontal="center" vertical="top"/>
    </xf>
    <xf numFmtId="165" fontId="9" fillId="0" borderId="6" xfId="0" applyNumberFormat="1" applyFont="1" applyBorder="1" applyAlignment="1">
      <alignment horizontal="center" vertical="top"/>
    </xf>
    <xf numFmtId="165" fontId="9" fillId="0" borderId="23" xfId="0" applyNumberFormat="1" applyFont="1" applyBorder="1" applyAlignment="1">
      <alignment horizontal="center" vertical="top"/>
    </xf>
    <xf numFmtId="165" fontId="9" fillId="0" borderId="24" xfId="0" applyNumberFormat="1" applyFont="1" applyBorder="1" applyAlignment="1">
      <alignment horizontal="center" vertical="top"/>
    </xf>
    <xf numFmtId="164" fontId="0" fillId="0" borderId="6" xfId="0" applyNumberFormat="1" applyFont="1" applyBorder="1" applyAlignment="1">
      <alignment horizontal="center"/>
    </xf>
    <xf numFmtId="0" fontId="9" fillId="0" borderId="20" xfId="0" applyFont="1" applyBorder="1" applyAlignment="1">
      <alignment vertical="top"/>
    </xf>
    <xf numFmtId="0" fontId="9" fillId="0" borderId="20" xfId="0" applyFont="1" applyFill="1" applyBorder="1" applyAlignment="1">
      <alignment vertical="top"/>
    </xf>
    <xf numFmtId="14" fontId="9" fillId="0" borderId="0" xfId="0" applyNumberFormat="1" applyFont="1" applyBorder="1" applyAlignment="1">
      <alignment horizontal="center" vertical="top"/>
    </xf>
    <xf numFmtId="0" fontId="9" fillId="0" borderId="15" xfId="0" applyFont="1" applyBorder="1" applyAlignment="1">
      <alignment vertical="top"/>
    </xf>
    <xf numFmtId="0" fontId="9" fillId="0" borderId="26" xfId="0" applyFont="1" applyBorder="1" applyAlignment="1">
      <alignment horizontal="left" vertical="top"/>
    </xf>
    <xf numFmtId="14" fontId="9" fillId="0" borderId="15" xfId="0" applyNumberFormat="1" applyFont="1" applyBorder="1" applyAlignment="1">
      <alignment horizontal="center" vertical="top"/>
    </xf>
    <xf numFmtId="165" fontId="9" fillId="0" borderId="15" xfId="0" applyNumberFormat="1" applyFont="1" applyBorder="1" applyAlignment="1">
      <alignment horizontal="center" vertical="top"/>
    </xf>
    <xf numFmtId="165" fontId="9" fillId="0" borderId="27" xfId="0" applyNumberFormat="1" applyFont="1" applyBorder="1" applyAlignment="1">
      <alignment horizontal="center" vertical="top"/>
    </xf>
    <xf numFmtId="165" fontId="9" fillId="0" borderId="28" xfId="0" applyNumberFormat="1" applyFont="1" applyBorder="1" applyAlignment="1">
      <alignment horizontal="center" vertical="top"/>
    </xf>
    <xf numFmtId="0" fontId="0" fillId="0" borderId="13" xfId="0" applyFont="1" applyBorder="1" applyAlignment="1">
      <alignment horizontal="center"/>
    </xf>
    <xf numFmtId="0" fontId="8" fillId="0" borderId="20" xfId="0" applyFont="1" applyFill="1" applyBorder="1" applyAlignment="1">
      <alignment horizontal="left" vertical="top"/>
    </xf>
    <xf numFmtId="0" fontId="9" fillId="0" borderId="22" xfId="0" applyFont="1" applyBorder="1" applyAlignment="1">
      <alignment horizontal="left" vertical="top"/>
    </xf>
    <xf numFmtId="164" fontId="0" fillId="0" borderId="24" xfId="0" applyNumberFormat="1" applyFont="1" applyBorder="1" applyAlignment="1">
      <alignment horizontal="center"/>
    </xf>
    <xf numFmtId="165" fontId="9" fillId="0" borderId="13" xfId="0" applyNumberFormat="1" applyFont="1" applyBorder="1" applyAlignment="1">
      <alignment horizontal="center" vertical="top"/>
    </xf>
    <xf numFmtId="0" fontId="0" fillId="0" borderId="27" xfId="0" applyFont="1" applyBorder="1" applyAlignment="1">
      <alignment horizontal="center"/>
    </xf>
    <xf numFmtId="0" fontId="9" fillId="0" borderId="25" xfId="0" applyFont="1" applyBorder="1" applyAlignment="1">
      <alignment horizontal="left" vertical="top"/>
    </xf>
    <xf numFmtId="164" fontId="0" fillId="0" borderId="20" xfId="0" applyNumberFormat="1" applyFont="1" applyFill="1" applyBorder="1" applyAlignment="1">
      <alignment horizontal="center"/>
    </xf>
    <xf numFmtId="0" fontId="9" fillId="0" borderId="20" xfId="0" applyFont="1" applyFill="1" applyBorder="1" applyAlignment="1">
      <alignment horizontal="left" vertical="top"/>
    </xf>
    <xf numFmtId="0" fontId="9" fillId="0" borderId="21" xfId="0" applyFont="1" applyFill="1" applyBorder="1" applyAlignment="1">
      <alignment horizontal="left" vertical="top"/>
    </xf>
    <xf numFmtId="14" fontId="9" fillId="0" borderId="0" xfId="0" applyNumberFormat="1" applyFont="1" applyFill="1" applyAlignment="1">
      <alignment horizontal="center" vertical="top"/>
    </xf>
    <xf numFmtId="0" fontId="9" fillId="0" borderId="25" xfId="0" applyFont="1" applyBorder="1" applyAlignment="1">
      <alignment vertical="top"/>
    </xf>
    <xf numFmtId="0" fontId="9" fillId="0" borderId="26" xfId="0" applyFont="1" applyBorder="1" applyAlignment="1">
      <alignment vertical="top"/>
    </xf>
    <xf numFmtId="164" fontId="9" fillId="0" borderId="25" xfId="0" applyNumberFormat="1" applyFont="1" applyBorder="1" applyAlignment="1">
      <alignment horizontal="center" vertical="top"/>
    </xf>
    <xf numFmtId="164" fontId="0" fillId="0" borderId="13" xfId="0" applyNumberFormat="1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2" fontId="9" fillId="0" borderId="29" xfId="0" applyNumberFormat="1" applyFont="1" applyFill="1" applyBorder="1" applyAlignment="1">
      <alignment horizontal="center" vertical="top"/>
    </xf>
    <xf numFmtId="164" fontId="9" fillId="0" borderId="29" xfId="0" applyNumberFormat="1" applyFont="1" applyFill="1" applyBorder="1" applyAlignment="1">
      <alignment horizontal="center" vertical="top"/>
    </xf>
    <xf numFmtId="164" fontId="9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9" fillId="0" borderId="15" xfId="0" applyNumberFormat="1" applyFont="1" applyFill="1" applyBorder="1" applyAlignment="1">
      <alignment horizontal="center"/>
    </xf>
    <xf numFmtId="2" fontId="9" fillId="0" borderId="20" xfId="0" applyNumberFormat="1" applyFont="1" applyBorder="1" applyAlignment="1">
      <alignment horizontal="right" vertical="top"/>
    </xf>
    <xf numFmtId="165" fontId="9" fillId="0" borderId="20" xfId="0" applyNumberFormat="1" applyFont="1" applyBorder="1" applyAlignment="1">
      <alignment horizontal="right" vertical="top"/>
    </xf>
    <xf numFmtId="2" fontId="9" fillId="0" borderId="25" xfId="0" applyNumberFormat="1" applyFont="1" applyBorder="1" applyAlignment="1">
      <alignment horizontal="right" vertical="top"/>
    </xf>
    <xf numFmtId="165" fontId="9" fillId="0" borderId="25" xfId="0" applyNumberFormat="1" applyFont="1" applyBorder="1" applyAlignment="1">
      <alignment horizontal="right" vertical="top"/>
    </xf>
    <xf numFmtId="2" fontId="9" fillId="0" borderId="20" xfId="0" applyNumberFormat="1" applyFont="1" applyFill="1" applyBorder="1" applyAlignment="1">
      <alignment horizontal="right" vertical="top"/>
    </xf>
    <xf numFmtId="165" fontId="9" fillId="0" borderId="20" xfId="0" applyNumberFormat="1" applyFont="1" applyFill="1" applyBorder="1" applyAlignment="1">
      <alignment horizontal="right" vertical="top"/>
    </xf>
    <xf numFmtId="165" fontId="9" fillId="0" borderId="30" xfId="0" applyNumberFormat="1" applyFont="1" applyBorder="1" applyAlignment="1">
      <alignment horizontal="right" vertical="top"/>
    </xf>
    <xf numFmtId="165" fontId="9" fillId="0" borderId="29" xfId="0" applyNumberFormat="1" applyFont="1" applyBorder="1" applyAlignment="1">
      <alignment horizontal="right" vertical="top"/>
    </xf>
    <xf numFmtId="164" fontId="8" fillId="0" borderId="6" xfId="0" applyNumberFormat="1" applyFont="1" applyFill="1" applyBorder="1" applyAlignment="1">
      <alignment horizontal="center"/>
    </xf>
    <xf numFmtId="164" fontId="8" fillId="0" borderId="24" xfId="0" applyNumberFormat="1" applyFont="1" applyFill="1" applyBorder="1" applyAlignment="1">
      <alignment horizontal="center"/>
    </xf>
    <xf numFmtId="165" fontId="9" fillId="0" borderId="6" xfId="0" applyNumberFormat="1" applyFont="1" applyFill="1" applyBorder="1" applyAlignment="1">
      <alignment horizontal="center" vertical="top"/>
    </xf>
    <xf numFmtId="165" fontId="9" fillId="0" borderId="24" xfId="0" applyNumberFormat="1" applyFont="1" applyFill="1" applyBorder="1" applyAlignment="1">
      <alignment horizontal="center" vertical="top"/>
    </xf>
    <xf numFmtId="164" fontId="0" fillId="0" borderId="6" xfId="0" applyNumberFormat="1" applyFont="1" applyFill="1" applyBorder="1" applyAlignment="1">
      <alignment horizontal="center"/>
    </xf>
    <xf numFmtId="164" fontId="9" fillId="0" borderId="0" xfId="0" applyNumberFormat="1" applyFont="1" applyBorder="1" applyAlignment="1">
      <alignment horizontal="center" vertical="top"/>
    </xf>
    <xf numFmtId="164" fontId="9" fillId="0" borderId="15" xfId="0" applyNumberFormat="1" applyFont="1" applyBorder="1" applyAlignment="1">
      <alignment horizontal="center" vertical="top"/>
    </xf>
    <xf numFmtId="164" fontId="9" fillId="0" borderId="13" xfId="0" applyNumberFormat="1" applyFont="1" applyBorder="1" applyAlignment="1">
      <alignment horizontal="center" vertical="top"/>
    </xf>
    <xf numFmtId="164" fontId="9" fillId="0" borderId="0" xfId="0" applyNumberFormat="1" applyFont="1" applyFill="1" applyBorder="1" applyAlignment="1">
      <alignment horizontal="center" vertical="top"/>
    </xf>
    <xf numFmtId="165" fontId="9" fillId="0" borderId="5" xfId="0" applyNumberFormat="1" applyFont="1" applyBorder="1" applyAlignment="1">
      <alignment horizontal="center" vertical="top"/>
    </xf>
    <xf numFmtId="165" fontId="9" fillId="0" borderId="12" xfId="0" applyNumberFormat="1" applyFont="1" applyBorder="1" applyAlignment="1">
      <alignment horizontal="center" vertical="top"/>
    </xf>
    <xf numFmtId="165" fontId="9" fillId="0" borderId="5" xfId="0" applyNumberFormat="1" applyFont="1" applyFill="1" applyBorder="1" applyAlignment="1">
      <alignment horizontal="center" vertical="top"/>
    </xf>
    <xf numFmtId="164" fontId="8" fillId="0" borderId="24" xfId="0" applyNumberFormat="1" applyFont="1" applyFill="1" applyBorder="1" applyAlignment="1">
      <alignment horizontal="center" vertical="top"/>
    </xf>
    <xf numFmtId="164" fontId="8" fillId="0" borderId="32" xfId="0" applyNumberFormat="1" applyFont="1" applyBorder="1" applyAlignment="1">
      <alignment horizontal="center"/>
    </xf>
    <xf numFmtId="164" fontId="8" fillId="0" borderId="5" xfId="0" applyNumberFormat="1" applyFont="1" applyFill="1" applyBorder="1" applyAlignment="1">
      <alignment horizontal="center"/>
    </xf>
    <xf numFmtId="164" fontId="9" fillId="0" borderId="24" xfId="0" applyNumberFormat="1" applyFont="1" applyFill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164" fontId="8" fillId="0" borderId="12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4" fontId="0" fillId="0" borderId="24" xfId="0" applyNumberFormat="1" applyFont="1" applyFill="1" applyBorder="1" applyAlignment="1">
      <alignment horizontal="center"/>
    </xf>
    <xf numFmtId="164" fontId="0" fillId="0" borderId="28" xfId="0" applyNumberFormat="1" applyFont="1" applyBorder="1" applyAlignment="1">
      <alignment horizontal="center"/>
    </xf>
    <xf numFmtId="0" fontId="1" fillId="0" borderId="5" xfId="1" applyFont="1" applyFill="1" applyBorder="1" applyAlignment="1">
      <alignment horizontal="left" vertical="center"/>
    </xf>
    <xf numFmtId="164" fontId="1" fillId="0" borderId="6" xfId="1" applyNumberFormat="1" applyFont="1" applyFill="1" applyBorder="1" applyAlignment="1">
      <alignment horizontal="center"/>
    </xf>
    <xf numFmtId="164" fontId="1" fillId="0" borderId="7" xfId="1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left"/>
    </xf>
    <xf numFmtId="0" fontId="1" fillId="0" borderId="7" xfId="1" applyFont="1" applyFill="1" applyBorder="1" applyAlignment="1">
      <alignment horizontal="center"/>
    </xf>
    <xf numFmtId="0" fontId="1" fillId="0" borderId="8" xfId="1" applyFont="1" applyFill="1" applyBorder="1" applyAlignment="1">
      <alignment horizontal="left"/>
    </xf>
    <xf numFmtId="164" fontId="1" fillId="0" borderId="9" xfId="1" applyNumberFormat="1" applyFont="1" applyFill="1" applyBorder="1" applyAlignment="1">
      <alignment horizontal="center"/>
    </xf>
    <xf numFmtId="164" fontId="1" fillId="0" borderId="10" xfId="1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left"/>
    </xf>
    <xf numFmtId="0" fontId="1" fillId="0" borderId="14" xfId="1" applyFont="1" applyFill="1" applyBorder="1" applyAlignment="1">
      <alignment horizontal="center"/>
    </xf>
    <xf numFmtId="164" fontId="1" fillId="0" borderId="13" xfId="1" applyNumberFormat="1" applyFont="1" applyFill="1" applyBorder="1" applyAlignment="1">
      <alignment horizontal="center"/>
    </xf>
    <xf numFmtId="164" fontId="1" fillId="0" borderId="14" xfId="1" applyNumberFormat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165" fontId="10" fillId="0" borderId="16" xfId="0" applyNumberFormat="1" applyFont="1" applyBorder="1" applyAlignment="1">
      <alignment vertical="top"/>
    </xf>
    <xf numFmtId="165" fontId="10" fillId="0" borderId="31" xfId="0" applyNumberFormat="1" applyFont="1" applyBorder="1" applyAlignment="1">
      <alignment vertical="top"/>
    </xf>
    <xf numFmtId="165" fontId="10" fillId="0" borderId="18" xfId="0" applyNumberFormat="1" applyFont="1" applyBorder="1" applyAlignment="1">
      <alignment vertical="top"/>
    </xf>
    <xf numFmtId="165" fontId="10" fillId="0" borderId="19" xfId="0" applyNumberFormat="1" applyFont="1" applyBorder="1" applyAlignment="1">
      <alignment vertical="top"/>
    </xf>
    <xf numFmtId="165" fontId="10" fillId="0" borderId="4" xfId="0" applyNumberFormat="1" applyFont="1" applyBorder="1" applyAlignment="1">
      <alignment vertical="top"/>
    </xf>
    <xf numFmtId="165" fontId="10" fillId="0" borderId="2" xfId="0" applyNumberFormat="1" applyFont="1" applyBorder="1" applyAlignment="1">
      <alignment vertical="top"/>
    </xf>
    <xf numFmtId="165" fontId="10" fillId="0" borderId="1" xfId="0" applyNumberFormat="1" applyFont="1" applyBorder="1" applyAlignment="1">
      <alignment vertical="top"/>
    </xf>
    <xf numFmtId="165" fontId="10" fillId="0" borderId="2" xfId="0" applyNumberFormat="1" applyFont="1" applyFill="1" applyBorder="1" applyAlignment="1">
      <alignment vertical="top"/>
    </xf>
    <xf numFmtId="165" fontId="10" fillId="0" borderId="19" xfId="0" applyNumberFormat="1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vertical="top"/>
    </xf>
    <xf numFmtId="0" fontId="10" fillId="0" borderId="18" xfId="0" applyFont="1" applyBorder="1" applyAlignment="1">
      <alignment vertical="top"/>
    </xf>
    <xf numFmtId="0" fontId="10" fillId="0" borderId="16" xfId="0" applyFont="1" applyBorder="1" applyAlignment="1">
      <alignment vertical="top"/>
    </xf>
    <xf numFmtId="0" fontId="10" fillId="0" borderId="17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2" fontId="10" fillId="0" borderId="16" xfId="0" applyNumberFormat="1" applyFont="1" applyBorder="1" applyAlignment="1">
      <alignment horizontal="center" vertical="top"/>
    </xf>
    <xf numFmtId="2" fontId="10" fillId="0" borderId="16" xfId="0" applyNumberFormat="1" applyFont="1" applyBorder="1" applyAlignment="1">
      <alignment horizontal="center" vertical="top" wrapText="1"/>
    </xf>
    <xf numFmtId="0" fontId="17" fillId="0" borderId="33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4" xfId="0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23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7" xfId="0" applyFont="1" applyBorder="1" applyAlignment="1">
      <alignment horizontal="center"/>
    </xf>
    <xf numFmtId="165" fontId="10" fillId="0" borderId="18" xfId="0" applyNumberFormat="1" applyFont="1" applyFill="1" applyBorder="1" applyAlignment="1">
      <alignment vertical="top"/>
    </xf>
    <xf numFmtId="165" fontId="10" fillId="0" borderId="3" xfId="0" applyNumberFormat="1" applyFont="1" applyFill="1" applyBorder="1" applyAlignment="1">
      <alignment vertical="top"/>
    </xf>
    <xf numFmtId="2" fontId="0" fillId="0" borderId="3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164" fontId="8" fillId="0" borderId="8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32" xfId="0" applyFont="1" applyBorder="1" applyAlignment="1">
      <alignment vertical="center" wrapText="1"/>
    </xf>
    <xf numFmtId="0" fontId="8" fillId="0" borderId="40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2" xfId="0" applyNumberFormat="1" applyFont="1" applyBorder="1" applyAlignment="1">
      <alignment horizontal="center" vertical="top" wrapText="1"/>
    </xf>
    <xf numFmtId="0" fontId="0" fillId="0" borderId="25" xfId="0" applyNumberFormat="1" applyFont="1" applyBorder="1" applyAlignment="1">
      <alignment horizontal="center" vertical="top" wrapText="1"/>
    </xf>
    <xf numFmtId="0" fontId="0" fillId="0" borderId="20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/>
    </xf>
    <xf numFmtId="164" fontId="1" fillId="0" borderId="9" xfId="1" applyNumberFormat="1" applyFont="1" applyFill="1" applyBorder="1" applyAlignment="1">
      <alignment horizontal="center" vertical="center"/>
    </xf>
    <xf numFmtId="164" fontId="1" fillId="0" borderId="11" xfId="1" applyNumberFormat="1" applyFont="1" applyFill="1" applyBorder="1" applyAlignment="1">
      <alignment horizontal="center"/>
    </xf>
    <xf numFmtId="164" fontId="1" fillId="0" borderId="15" xfId="1" applyNumberFormat="1" applyFont="1" applyFill="1" applyBorder="1" applyAlignment="1">
      <alignment horizontal="center"/>
    </xf>
    <xf numFmtId="164" fontId="1" fillId="0" borderId="7" xfId="1" applyNumberFormat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horizontal="center"/>
    </xf>
    <xf numFmtId="164" fontId="1" fillId="0" borderId="8" xfId="1" applyNumberFormat="1" applyFont="1" applyFill="1" applyBorder="1" applyAlignment="1">
      <alignment horizontal="center"/>
    </xf>
    <xf numFmtId="164" fontId="1" fillId="0" borderId="12" xfId="1" applyNumberFormat="1" applyFont="1" applyFill="1" applyBorder="1" applyAlignment="1">
      <alignment horizontal="center"/>
    </xf>
    <xf numFmtId="0" fontId="17" fillId="0" borderId="25" xfId="0" applyFont="1" applyBorder="1"/>
    <xf numFmtId="164" fontId="8" fillId="0" borderId="25" xfId="0" applyNumberFormat="1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2">
    <dxf>
      <fill>
        <patternFill>
          <bgColor indexed="27"/>
        </patternFill>
      </fill>
    </dxf>
    <dxf>
      <fill>
        <patternFill>
          <bgColor indexed="2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8"/>
  <sheetViews>
    <sheetView topLeftCell="AF1" workbookViewId="0">
      <selection activeCell="AQ1" sqref="AQ1"/>
    </sheetView>
  </sheetViews>
  <sheetFormatPr defaultRowHeight="15.75" x14ac:dyDescent="0.25"/>
  <cols>
    <col min="1" max="1" width="11.125" bestFit="1" customWidth="1"/>
    <col min="2" max="2" width="18.5" bestFit="1" customWidth="1"/>
    <col min="3" max="3" width="12.75" bestFit="1" customWidth="1"/>
    <col min="4" max="4" width="14.875" bestFit="1" customWidth="1"/>
    <col min="5" max="5" width="15.75" bestFit="1" customWidth="1"/>
    <col min="6" max="6" width="14.875" customWidth="1"/>
    <col min="7" max="7" width="15.875" customWidth="1"/>
    <col min="12" max="12" width="11.25" bestFit="1" customWidth="1"/>
    <col min="13" max="13" width="9.875" bestFit="1" customWidth="1"/>
    <col min="14" max="14" width="10" bestFit="1" customWidth="1"/>
    <col min="15" max="15" width="8.75" bestFit="1" customWidth="1"/>
    <col min="16" max="16" width="12" bestFit="1" customWidth="1"/>
    <col min="17" max="17" width="10.625" bestFit="1" customWidth="1"/>
    <col min="18" max="18" width="12.25" bestFit="1" customWidth="1"/>
    <col min="19" max="19" width="10.875" bestFit="1" customWidth="1"/>
    <col min="20" max="20" width="13.25" bestFit="1" customWidth="1"/>
    <col min="21" max="21" width="11.5" bestFit="1" customWidth="1"/>
    <col min="22" max="22" width="10.875" bestFit="1" customWidth="1"/>
    <col min="23" max="23" width="13.875" bestFit="1" customWidth="1"/>
    <col min="24" max="24" width="13" bestFit="1" customWidth="1"/>
    <col min="25" max="25" width="12.125" bestFit="1" customWidth="1"/>
    <col min="26" max="26" width="11" bestFit="1" customWidth="1"/>
    <col min="27" max="27" width="12.125" bestFit="1" customWidth="1"/>
    <col min="28" max="28" width="11" bestFit="1" customWidth="1"/>
    <col min="29" max="29" width="12.75" bestFit="1" customWidth="1"/>
    <col min="30" max="30" width="11.625" bestFit="1" customWidth="1"/>
    <col min="33" max="33" width="12.75" bestFit="1" customWidth="1"/>
    <col min="34" max="34" width="11.125" bestFit="1" customWidth="1"/>
    <col min="35" max="35" width="12.375" bestFit="1" customWidth="1"/>
    <col min="36" max="36" width="11.25" bestFit="1" customWidth="1"/>
    <col min="37" max="37" width="21.875" bestFit="1" customWidth="1"/>
    <col min="38" max="38" width="24.375" bestFit="1" customWidth="1"/>
    <col min="39" max="39" width="12.375" bestFit="1" customWidth="1"/>
    <col min="40" max="40" width="12" bestFit="1" customWidth="1"/>
    <col min="41" max="41" width="12.625" bestFit="1" customWidth="1"/>
    <col min="42" max="42" width="10" bestFit="1" customWidth="1"/>
    <col min="43" max="43" width="11" bestFit="1" customWidth="1"/>
    <col min="44" max="44" width="12.5" bestFit="1" customWidth="1"/>
    <col min="45" max="45" width="15.375" bestFit="1" customWidth="1"/>
  </cols>
  <sheetData>
    <row r="1" spans="1:47" ht="32.25" thickBot="1" x14ac:dyDescent="0.3">
      <c r="A1" s="115" t="s">
        <v>16</v>
      </c>
      <c r="B1" s="116" t="s">
        <v>17</v>
      </c>
      <c r="C1" s="117" t="s">
        <v>18</v>
      </c>
      <c r="D1" s="180" t="s">
        <v>74</v>
      </c>
      <c r="E1" s="180" t="s">
        <v>75</v>
      </c>
      <c r="F1" s="180" t="s">
        <v>76</v>
      </c>
      <c r="G1" s="118" t="s">
        <v>19</v>
      </c>
      <c r="H1" s="116" t="s">
        <v>53</v>
      </c>
      <c r="I1" s="118" t="s">
        <v>54</v>
      </c>
      <c r="J1" s="119" t="s">
        <v>20</v>
      </c>
      <c r="K1" s="120" t="s">
        <v>82</v>
      </c>
      <c r="L1" s="105" t="s">
        <v>55</v>
      </c>
      <c r="M1" s="105" t="s">
        <v>56</v>
      </c>
      <c r="N1" s="105" t="s">
        <v>65</v>
      </c>
      <c r="O1" s="105" t="s">
        <v>57</v>
      </c>
      <c r="P1" s="105" t="s">
        <v>58</v>
      </c>
      <c r="Q1" s="105" t="s">
        <v>59</v>
      </c>
      <c r="R1" s="105" t="s">
        <v>60</v>
      </c>
      <c r="S1" s="105" t="s">
        <v>61</v>
      </c>
      <c r="T1" s="105" t="s">
        <v>62</v>
      </c>
      <c r="U1" s="105" t="s">
        <v>63</v>
      </c>
      <c r="V1" s="105" t="s">
        <v>64</v>
      </c>
      <c r="W1" s="105" t="s">
        <v>36</v>
      </c>
      <c r="X1" s="105" t="s">
        <v>21</v>
      </c>
      <c r="Y1" s="105" t="s">
        <v>37</v>
      </c>
      <c r="Z1" s="105" t="s">
        <v>38</v>
      </c>
      <c r="AA1" s="105" t="s">
        <v>39</v>
      </c>
      <c r="AB1" s="105" t="s">
        <v>40</v>
      </c>
      <c r="AC1" s="105" t="s">
        <v>41</v>
      </c>
      <c r="AD1" s="105" t="s">
        <v>42</v>
      </c>
      <c r="AE1" s="105" t="s">
        <v>43</v>
      </c>
      <c r="AF1" s="105" t="s">
        <v>44</v>
      </c>
      <c r="AG1" s="105" t="s">
        <v>45</v>
      </c>
      <c r="AH1" s="106" t="s">
        <v>46</v>
      </c>
      <c r="AI1" s="107" t="s">
        <v>47</v>
      </c>
      <c r="AJ1" s="108" t="s">
        <v>22</v>
      </c>
      <c r="AK1" s="109" t="s">
        <v>48</v>
      </c>
      <c r="AL1" s="110" t="s">
        <v>89</v>
      </c>
      <c r="AM1" s="111" t="s">
        <v>49</v>
      </c>
      <c r="AN1" s="112" t="s">
        <v>50</v>
      </c>
      <c r="AO1" s="113" t="s">
        <v>51</v>
      </c>
      <c r="AP1" s="114" t="s">
        <v>52</v>
      </c>
      <c r="AQ1" s="112" t="s">
        <v>83</v>
      </c>
      <c r="AR1" s="112" t="s">
        <v>84</v>
      </c>
      <c r="AS1" s="112" t="s">
        <v>71</v>
      </c>
      <c r="AT1" s="143" t="s">
        <v>72</v>
      </c>
      <c r="AU1" s="144" t="s">
        <v>73</v>
      </c>
    </row>
    <row r="2" spans="1:47" x14ac:dyDescent="0.25">
      <c r="A2" s="21" t="s">
        <v>23</v>
      </c>
      <c r="B2" s="21" t="s">
        <v>24</v>
      </c>
      <c r="C2" s="22" t="s">
        <v>25</v>
      </c>
      <c r="D2" s="157">
        <v>46.463579000000003</v>
      </c>
      <c r="E2" s="157">
        <v>15.387475999999999</v>
      </c>
      <c r="F2" s="157">
        <v>1274</v>
      </c>
      <c r="G2" s="23">
        <v>41172</v>
      </c>
      <c r="H2" s="13">
        <v>4.3</v>
      </c>
      <c r="I2" s="52">
        <v>7.2</v>
      </c>
      <c r="J2" s="60">
        <v>5.44</v>
      </c>
      <c r="K2" s="60">
        <v>22.47</v>
      </c>
      <c r="L2" s="61">
        <v>1.1095000000000002</v>
      </c>
      <c r="M2" s="61">
        <f>L2/22.9</f>
        <v>4.8449781659388659E-2</v>
      </c>
      <c r="N2" s="61">
        <v>0.26400000000000001</v>
      </c>
      <c r="O2" s="61">
        <f>N2/39.1</f>
        <v>6.7519181585677752E-3</v>
      </c>
      <c r="P2" s="61">
        <v>1.8574999999999999</v>
      </c>
      <c r="Q2" s="61">
        <f>P2/40.1</f>
        <v>4.6321695760598497E-2</v>
      </c>
      <c r="R2" s="61">
        <v>0.33850000000000002</v>
      </c>
      <c r="S2" s="61">
        <f>R2/24.3</f>
        <v>1.3930041152263374E-2</v>
      </c>
      <c r="T2" s="61">
        <f>Q2+S2</f>
        <v>6.025173691286187E-2</v>
      </c>
      <c r="U2" s="61">
        <v>1.35E-2</v>
      </c>
      <c r="V2" s="61">
        <f>U2/54.9</f>
        <v>2.4590163934426229E-4</v>
      </c>
      <c r="W2" s="61">
        <v>0</v>
      </c>
      <c r="X2" s="61">
        <f>W2/18</f>
        <v>0</v>
      </c>
      <c r="Y2" s="61">
        <v>0.40949999999999998</v>
      </c>
      <c r="Z2" s="61">
        <f>Y2/62</f>
        <v>6.6048387096774193E-3</v>
      </c>
      <c r="AA2" s="61">
        <v>1E-3</v>
      </c>
      <c r="AB2" s="61">
        <f>AA2/46</f>
        <v>2.173913043478261E-5</v>
      </c>
      <c r="AC2" s="61">
        <v>3.9954999999999998</v>
      </c>
      <c r="AD2" s="61">
        <f>AC2/96</f>
        <v>4.1619791666666663E-2</v>
      </c>
      <c r="AE2" s="61">
        <v>0.42349999999999999</v>
      </c>
      <c r="AF2" s="61">
        <f>AE2/35.5</f>
        <v>1.1929577464788732E-2</v>
      </c>
      <c r="AG2" s="61">
        <v>1.3999999999999999E-2</v>
      </c>
      <c r="AH2" s="66">
        <f>AG2/94.9</f>
        <v>1.4752370916754477E-4</v>
      </c>
      <c r="AI2" s="25">
        <v>12.040500000000002</v>
      </c>
      <c r="AJ2" s="26">
        <f>AI2/12</f>
        <v>1.0033750000000001</v>
      </c>
      <c r="AK2" s="73">
        <v>14</v>
      </c>
      <c r="AL2" s="24">
        <f>AK2/61</f>
        <v>0.22950819672131148</v>
      </c>
      <c r="AM2" s="77">
        <v>0.44216666666666671</v>
      </c>
      <c r="AN2" s="14">
        <v>-14.1</v>
      </c>
      <c r="AO2" s="80">
        <v>-25</v>
      </c>
      <c r="AP2" s="81">
        <v>2.6</v>
      </c>
      <c r="AQ2" s="124">
        <v>-1.36</v>
      </c>
      <c r="AR2" s="145">
        <f>(POWER(10,AQ2))*1000000</f>
        <v>43651.583224016584</v>
      </c>
      <c r="AS2" s="145">
        <f>AR2/400</f>
        <v>109.12895806004146</v>
      </c>
      <c r="AT2" s="125">
        <v>-4.6900000000000004</v>
      </c>
      <c r="AU2" s="126">
        <v>-10.050000000000001</v>
      </c>
    </row>
    <row r="3" spans="1:47" x14ac:dyDescent="0.25">
      <c r="A3" s="21" t="s">
        <v>23</v>
      </c>
      <c r="B3" s="21" t="s">
        <v>24</v>
      </c>
      <c r="C3" s="22" t="s">
        <v>25</v>
      </c>
      <c r="D3" s="158">
        <v>46.463579000000003</v>
      </c>
      <c r="E3" s="158">
        <v>15.387475999999999</v>
      </c>
      <c r="F3" s="158">
        <v>1274</v>
      </c>
      <c r="G3" s="23">
        <v>41212</v>
      </c>
      <c r="H3" s="15">
        <v>5.3</v>
      </c>
      <c r="I3" s="52">
        <v>3.5</v>
      </c>
      <c r="J3" s="60">
        <v>5.84</v>
      </c>
      <c r="K3" s="60">
        <v>22.9</v>
      </c>
      <c r="L3" s="61">
        <v>1.2200000000000002</v>
      </c>
      <c r="M3" s="61">
        <f t="shared" ref="M3:M46" si="0">L3/22.9</f>
        <v>5.3275109170305687E-2</v>
      </c>
      <c r="N3" s="61">
        <v>0.29599999999999999</v>
      </c>
      <c r="O3" s="61">
        <f t="shared" ref="O3:O46" si="1">N3/39.1</f>
        <v>7.5703324808184137E-3</v>
      </c>
      <c r="P3" s="61">
        <v>1.6804999999999999</v>
      </c>
      <c r="Q3" s="61">
        <f t="shared" ref="Q3:Q46" si="2">P3/40.1</f>
        <v>4.1907730673316705E-2</v>
      </c>
      <c r="R3" s="61">
        <v>0.309</v>
      </c>
      <c r="S3" s="61">
        <f t="shared" ref="S3:S46" si="3">R3/24.3</f>
        <v>1.2716049382716048E-2</v>
      </c>
      <c r="T3" s="61">
        <f t="shared" ref="T3:T46" si="4">Q3+S3</f>
        <v>5.4623780056032752E-2</v>
      </c>
      <c r="U3" s="61">
        <v>9.9999999999999985E-3</v>
      </c>
      <c r="V3" s="61">
        <f t="shared" ref="V3:V46" si="5">U3/54.9</f>
        <v>1.821493624772313E-4</v>
      </c>
      <c r="W3" s="61">
        <v>7.7647999999999997E-4</v>
      </c>
      <c r="X3" s="61">
        <f t="shared" ref="X3:X46" si="6">W3/18</f>
        <v>4.3137777777777774E-5</v>
      </c>
      <c r="Y3" s="61">
        <v>0.79200000000000004</v>
      </c>
      <c r="Z3" s="61">
        <f t="shared" ref="Z3:Z46" si="7">Y3/62</f>
        <v>1.2774193548387098E-2</v>
      </c>
      <c r="AA3" s="61">
        <v>4.0000000000000001E-3</v>
      </c>
      <c r="AB3" s="61">
        <f t="shared" ref="AB3:AB46" si="8">AA3/46</f>
        <v>8.6956521739130441E-5</v>
      </c>
      <c r="AC3" s="61">
        <v>4.5804999999999998</v>
      </c>
      <c r="AD3" s="61">
        <f t="shared" ref="AD3:AD46" si="9">AC3/96</f>
        <v>4.7713541666666665E-2</v>
      </c>
      <c r="AE3" s="61">
        <v>0.5694999999999999</v>
      </c>
      <c r="AF3" s="61">
        <f t="shared" ref="AF3:AF46" si="10">AE3/35.5</f>
        <v>1.6042253521126759E-2</v>
      </c>
      <c r="AG3" s="61">
        <v>0</v>
      </c>
      <c r="AH3" s="66">
        <f t="shared" ref="AH3:AH46" si="11">AG3/94.9</f>
        <v>0</v>
      </c>
      <c r="AI3" s="25">
        <v>5.6074999999999999</v>
      </c>
      <c r="AJ3" s="26">
        <f t="shared" ref="AJ3:AJ46" si="12">AI3/12</f>
        <v>0.46729166666666666</v>
      </c>
      <c r="AK3" s="73">
        <v>27.33</v>
      </c>
      <c r="AL3" s="24">
        <f t="shared" ref="AL3:AL46" si="13">AK3/61</f>
        <v>0.44803278688524589</v>
      </c>
      <c r="AM3" s="77">
        <v>0.37544642857142857</v>
      </c>
      <c r="AN3" s="68" t="s">
        <v>26</v>
      </c>
      <c r="AO3" s="69" t="s">
        <v>26</v>
      </c>
      <c r="AP3" s="82" t="s">
        <v>26</v>
      </c>
      <c r="AQ3" s="127">
        <v>-1.5</v>
      </c>
      <c r="AR3" s="146">
        <f>(POWER(10,AQ3))*1000000</f>
        <v>31622.776601683785</v>
      </c>
      <c r="AS3" s="146">
        <f t="shared" ref="AS3:AS46" si="14">AR3/400</f>
        <v>79.056941504209462</v>
      </c>
      <c r="AT3" s="128">
        <v>-4.12</v>
      </c>
      <c r="AU3" s="129">
        <v>-8.98</v>
      </c>
    </row>
    <row r="4" spans="1:47" x14ac:dyDescent="0.25">
      <c r="A4" s="21" t="s">
        <v>23</v>
      </c>
      <c r="B4" s="21" t="s">
        <v>24</v>
      </c>
      <c r="C4" s="22" t="s">
        <v>25</v>
      </c>
      <c r="D4" s="158">
        <v>46.463579000000003</v>
      </c>
      <c r="E4" s="158">
        <v>15.387475999999999</v>
      </c>
      <c r="F4" s="158">
        <v>1274</v>
      </c>
      <c r="G4" s="23">
        <v>41302</v>
      </c>
      <c r="H4" s="15">
        <v>0</v>
      </c>
      <c r="I4" s="52">
        <v>0.5</v>
      </c>
      <c r="J4" s="60">
        <v>6.17</v>
      </c>
      <c r="K4" s="60">
        <v>27.86</v>
      </c>
      <c r="L4" s="61">
        <v>1.756</v>
      </c>
      <c r="M4" s="61">
        <f t="shared" si="0"/>
        <v>7.6681222707423585E-2</v>
      </c>
      <c r="N4" s="61">
        <v>0.41449999999999998</v>
      </c>
      <c r="O4" s="61">
        <f t="shared" si="1"/>
        <v>1.0601023017902812E-2</v>
      </c>
      <c r="P4" s="61">
        <v>2.3885000000000001</v>
      </c>
      <c r="Q4" s="61">
        <f t="shared" si="2"/>
        <v>5.9563591022443893E-2</v>
      </c>
      <c r="R4" s="61">
        <v>0.378</v>
      </c>
      <c r="S4" s="61">
        <f t="shared" si="3"/>
        <v>1.5555555555555555E-2</v>
      </c>
      <c r="T4" s="61">
        <f t="shared" si="4"/>
        <v>7.5119146577999452E-2</v>
      </c>
      <c r="U4" s="61">
        <v>0</v>
      </c>
      <c r="V4" s="61">
        <f t="shared" si="5"/>
        <v>0</v>
      </c>
      <c r="W4" s="61">
        <v>1.5529599999999999E-3</v>
      </c>
      <c r="X4" s="61">
        <f t="shared" si="6"/>
        <v>8.6275555555555549E-5</v>
      </c>
      <c r="Y4" s="61">
        <v>1.1920000000000002</v>
      </c>
      <c r="Z4" s="61">
        <f t="shared" si="7"/>
        <v>1.9225806451612905E-2</v>
      </c>
      <c r="AA4" s="61">
        <v>1E-3</v>
      </c>
      <c r="AB4" s="61">
        <f t="shared" si="8"/>
        <v>2.173913043478261E-5</v>
      </c>
      <c r="AC4" s="61">
        <v>5.7025000000000006</v>
      </c>
      <c r="AD4" s="61">
        <f t="shared" si="9"/>
        <v>5.9401041666666675E-2</v>
      </c>
      <c r="AE4" s="61">
        <v>0.52600000000000002</v>
      </c>
      <c r="AF4" s="61">
        <f t="shared" si="10"/>
        <v>1.4816901408450704E-2</v>
      </c>
      <c r="AG4" s="61">
        <v>9.4999999999999998E-3</v>
      </c>
      <c r="AH4" s="66">
        <f t="shared" si="11"/>
        <v>1.0010537407797681E-4</v>
      </c>
      <c r="AI4" s="25">
        <v>1.9355000000000002</v>
      </c>
      <c r="AJ4" s="26">
        <f t="shared" si="12"/>
        <v>0.16129166666666669</v>
      </c>
      <c r="AK4" s="73">
        <v>72</v>
      </c>
      <c r="AL4" s="24">
        <f t="shared" si="13"/>
        <v>1.180327868852459</v>
      </c>
      <c r="AM4" s="77">
        <v>0.32408333333333339</v>
      </c>
      <c r="AN4" s="27">
        <v>-16.100000000000001</v>
      </c>
      <c r="AO4" s="83">
        <v>-26.2</v>
      </c>
      <c r="AP4" s="84" t="s">
        <v>26</v>
      </c>
      <c r="AQ4" s="127">
        <v>-1.42</v>
      </c>
      <c r="AR4" s="146">
        <f t="shared" ref="AR4:AR46" si="15">(POWER(10,AQ4))*1000000</f>
        <v>38018.939632056114</v>
      </c>
      <c r="AS4" s="146">
        <f t="shared" si="14"/>
        <v>95.047349080140279</v>
      </c>
      <c r="AT4" s="128">
        <v>-3.29</v>
      </c>
      <c r="AU4" s="129">
        <v>-7.46</v>
      </c>
    </row>
    <row r="5" spans="1:47" x14ac:dyDescent="0.25">
      <c r="A5" s="28" t="s">
        <v>23</v>
      </c>
      <c r="B5" s="21" t="s">
        <v>24</v>
      </c>
      <c r="C5" s="22" t="s">
        <v>25</v>
      </c>
      <c r="D5" s="158">
        <v>46.463579000000003</v>
      </c>
      <c r="E5" s="158">
        <v>15.387475999999999</v>
      </c>
      <c r="F5" s="158">
        <v>1274</v>
      </c>
      <c r="G5" s="23">
        <v>41417</v>
      </c>
      <c r="H5" s="15" t="s">
        <v>26</v>
      </c>
      <c r="I5" s="52" t="s">
        <v>26</v>
      </c>
      <c r="J5" s="60">
        <v>5.67</v>
      </c>
      <c r="K5" s="60">
        <v>21.38</v>
      </c>
      <c r="L5" s="61">
        <v>1.2755000000000001</v>
      </c>
      <c r="M5" s="61">
        <f t="shared" si="0"/>
        <v>5.5698689956331884E-2</v>
      </c>
      <c r="N5" s="61">
        <v>0.27550000000000002</v>
      </c>
      <c r="O5" s="61">
        <f t="shared" si="1"/>
        <v>7.0460358056265984E-3</v>
      </c>
      <c r="P5" s="61">
        <v>1.6480000000000001</v>
      </c>
      <c r="Q5" s="61">
        <f t="shared" si="2"/>
        <v>4.1097256857855362E-2</v>
      </c>
      <c r="R5" s="61">
        <v>0.29799999999999999</v>
      </c>
      <c r="S5" s="61">
        <f t="shared" si="3"/>
        <v>1.2263374485596707E-2</v>
      </c>
      <c r="T5" s="61">
        <f t="shared" si="4"/>
        <v>5.3360631343452071E-2</v>
      </c>
      <c r="U5" s="61">
        <v>1.0500000000000001E-2</v>
      </c>
      <c r="V5" s="61">
        <f t="shared" si="5"/>
        <v>1.9125683060109292E-4</v>
      </c>
      <c r="W5" s="61">
        <v>6.6000800000000004E-3</v>
      </c>
      <c r="X5" s="61">
        <f t="shared" si="6"/>
        <v>3.6667111111111114E-4</v>
      </c>
      <c r="Y5" s="61">
        <v>0.65949999999999998</v>
      </c>
      <c r="Z5" s="61">
        <f t="shared" si="7"/>
        <v>1.0637096774193548E-2</v>
      </c>
      <c r="AA5" s="61">
        <v>2.5000000000000001E-3</v>
      </c>
      <c r="AB5" s="61">
        <f t="shared" si="8"/>
        <v>5.4347826086956524E-5</v>
      </c>
      <c r="AC5" s="61">
        <v>4.641</v>
      </c>
      <c r="AD5" s="61">
        <f t="shared" si="9"/>
        <v>4.8343749999999998E-2</v>
      </c>
      <c r="AE5" s="61">
        <v>0.39200000000000002</v>
      </c>
      <c r="AF5" s="61">
        <f t="shared" si="10"/>
        <v>1.1042253521126762E-2</v>
      </c>
      <c r="AG5" s="61">
        <v>0</v>
      </c>
      <c r="AH5" s="66">
        <f t="shared" si="11"/>
        <v>0</v>
      </c>
      <c r="AI5" s="25">
        <v>3.9625000000000004</v>
      </c>
      <c r="AJ5" s="26">
        <f t="shared" si="12"/>
        <v>0.33020833333333338</v>
      </c>
      <c r="AK5" s="73">
        <v>20</v>
      </c>
      <c r="AL5" s="24">
        <f t="shared" si="13"/>
        <v>0.32786885245901637</v>
      </c>
      <c r="AM5" s="77">
        <v>0.30041666666666667</v>
      </c>
      <c r="AN5" s="27">
        <v>-21.8</v>
      </c>
      <c r="AO5" s="40">
        <v>-26.7</v>
      </c>
      <c r="AP5" s="84" t="s">
        <v>26</v>
      </c>
      <c r="AQ5" s="127">
        <v>-1.34</v>
      </c>
      <c r="AR5" s="146">
        <f t="shared" si="15"/>
        <v>45708.818961487479</v>
      </c>
      <c r="AS5" s="146">
        <f t="shared" si="14"/>
        <v>114.2720474037187</v>
      </c>
      <c r="AT5" s="128">
        <v>-4.09</v>
      </c>
      <c r="AU5" s="129">
        <v>-8.58</v>
      </c>
    </row>
    <row r="6" spans="1:47" x14ac:dyDescent="0.25">
      <c r="A6" s="28" t="s">
        <v>23</v>
      </c>
      <c r="B6" s="21" t="s">
        <v>24</v>
      </c>
      <c r="C6" s="22" t="s">
        <v>25</v>
      </c>
      <c r="D6" s="158">
        <v>46.463579000000003</v>
      </c>
      <c r="E6" s="158">
        <v>15.387475999999999</v>
      </c>
      <c r="F6" s="158">
        <v>1274</v>
      </c>
      <c r="G6" s="23">
        <v>41492</v>
      </c>
      <c r="H6" s="15" t="s">
        <v>26</v>
      </c>
      <c r="I6" s="52" t="s">
        <v>26</v>
      </c>
      <c r="J6" s="60">
        <v>6.26</v>
      </c>
      <c r="K6" s="60">
        <v>30.04</v>
      </c>
      <c r="L6" s="61">
        <v>1.9620000000000002</v>
      </c>
      <c r="M6" s="61">
        <f t="shared" si="0"/>
        <v>8.5676855895196524E-2</v>
      </c>
      <c r="N6" s="61">
        <v>0.46650000000000003</v>
      </c>
      <c r="O6" s="61">
        <f t="shared" si="1"/>
        <v>1.1930946291560102E-2</v>
      </c>
      <c r="P6" s="61">
        <v>2.4815</v>
      </c>
      <c r="Q6" s="61">
        <f t="shared" si="2"/>
        <v>6.1882793017456361E-2</v>
      </c>
      <c r="R6" s="61">
        <v>0.38200000000000001</v>
      </c>
      <c r="S6" s="61">
        <f t="shared" si="3"/>
        <v>1.5720164609053497E-2</v>
      </c>
      <c r="T6" s="61">
        <f t="shared" si="4"/>
        <v>7.7602957626509858E-2</v>
      </c>
      <c r="U6" s="61">
        <v>0</v>
      </c>
      <c r="V6" s="61">
        <f t="shared" si="5"/>
        <v>0</v>
      </c>
      <c r="W6" s="61">
        <v>8.9295199999999998E-3</v>
      </c>
      <c r="X6" s="61">
        <f t="shared" si="6"/>
        <v>4.960844444444444E-4</v>
      </c>
      <c r="Y6" s="61">
        <v>0.88650000000000007</v>
      </c>
      <c r="Z6" s="61">
        <f t="shared" si="7"/>
        <v>1.4298387096774194E-2</v>
      </c>
      <c r="AA6" s="61">
        <v>8.9999999999999993E-3</v>
      </c>
      <c r="AB6" s="61">
        <f t="shared" si="8"/>
        <v>1.9565217391304346E-4</v>
      </c>
      <c r="AC6" s="61">
        <v>4.9904999999999999</v>
      </c>
      <c r="AD6" s="61">
        <f t="shared" si="9"/>
        <v>5.1984374999999999E-2</v>
      </c>
      <c r="AE6" s="61">
        <v>0.46650000000000003</v>
      </c>
      <c r="AF6" s="61">
        <f t="shared" si="10"/>
        <v>1.3140845070422536E-2</v>
      </c>
      <c r="AG6" s="61">
        <v>0</v>
      </c>
      <c r="AH6" s="66">
        <f t="shared" si="11"/>
        <v>0</v>
      </c>
      <c r="AI6" s="25">
        <v>2.4814999999999996</v>
      </c>
      <c r="AJ6" s="26">
        <f t="shared" si="12"/>
        <v>0.20679166666666662</v>
      </c>
      <c r="AK6" s="73">
        <v>86</v>
      </c>
      <c r="AL6" s="24">
        <f t="shared" si="13"/>
        <v>1.4098360655737705</v>
      </c>
      <c r="AM6" s="77">
        <v>0.42599999999999999</v>
      </c>
      <c r="AN6" s="27">
        <v>-14</v>
      </c>
      <c r="AO6" s="40">
        <v>-26.6</v>
      </c>
      <c r="AP6" s="84" t="s">
        <v>26</v>
      </c>
      <c r="AQ6" s="127">
        <v>-1.31</v>
      </c>
      <c r="AR6" s="146">
        <f t="shared" si="15"/>
        <v>48977.881936844606</v>
      </c>
      <c r="AS6" s="146">
        <f t="shared" si="14"/>
        <v>122.44470484211152</v>
      </c>
      <c r="AT6" s="128">
        <v>-2.73</v>
      </c>
      <c r="AU6" s="129">
        <v>-5.92</v>
      </c>
    </row>
    <row r="7" spans="1:47" x14ac:dyDescent="0.25">
      <c r="A7" s="28" t="s">
        <v>23</v>
      </c>
      <c r="B7" s="21" t="s">
        <v>24</v>
      </c>
      <c r="C7" s="22" t="s">
        <v>25</v>
      </c>
      <c r="D7" s="158">
        <v>46.463579000000003</v>
      </c>
      <c r="E7" s="158">
        <v>15.387475999999999</v>
      </c>
      <c r="F7" s="158">
        <v>1274</v>
      </c>
      <c r="G7" s="23">
        <v>41605</v>
      </c>
      <c r="H7" s="15">
        <v>8.8000000000000007</v>
      </c>
      <c r="I7" s="53">
        <v>1</v>
      </c>
      <c r="J7" s="60">
        <v>5.48</v>
      </c>
      <c r="K7" s="60">
        <v>21.76</v>
      </c>
      <c r="L7" s="61">
        <v>1.3585</v>
      </c>
      <c r="M7" s="61">
        <f t="shared" si="0"/>
        <v>5.93231441048035E-2</v>
      </c>
      <c r="N7" s="61">
        <v>0.28799999999999998</v>
      </c>
      <c r="O7" s="61">
        <f t="shared" si="1"/>
        <v>7.3657289002557538E-3</v>
      </c>
      <c r="P7" s="61">
        <v>1.6695</v>
      </c>
      <c r="Q7" s="61">
        <f t="shared" si="2"/>
        <v>4.1633416458852865E-2</v>
      </c>
      <c r="R7" s="61">
        <v>0.30649999999999999</v>
      </c>
      <c r="S7" s="61">
        <f t="shared" si="3"/>
        <v>1.2613168724279835E-2</v>
      </c>
      <c r="T7" s="61">
        <f t="shared" si="4"/>
        <v>5.4246585183132703E-2</v>
      </c>
      <c r="U7" s="61">
        <v>1.2500000000000001E-2</v>
      </c>
      <c r="V7" s="61">
        <f t="shared" si="5"/>
        <v>2.2768670309653919E-4</v>
      </c>
      <c r="W7" s="61">
        <v>0</v>
      </c>
      <c r="X7" s="61">
        <f t="shared" si="6"/>
        <v>0</v>
      </c>
      <c r="Y7" s="61">
        <v>0.60799999999999998</v>
      </c>
      <c r="Z7" s="61">
        <f t="shared" si="7"/>
        <v>9.8064516129032255E-3</v>
      </c>
      <c r="AA7" s="61">
        <v>1.5E-3</v>
      </c>
      <c r="AB7" s="61">
        <f t="shared" si="8"/>
        <v>3.2608695652173917E-5</v>
      </c>
      <c r="AC7" s="61">
        <v>4.782</v>
      </c>
      <c r="AD7" s="61">
        <f t="shared" si="9"/>
        <v>4.9812500000000003E-2</v>
      </c>
      <c r="AE7" s="61">
        <v>0.46750000000000003</v>
      </c>
      <c r="AF7" s="61">
        <f t="shared" si="10"/>
        <v>1.3169014084507043E-2</v>
      </c>
      <c r="AG7" s="61">
        <v>2.4999999999999998E-2</v>
      </c>
      <c r="AH7" s="66">
        <f t="shared" si="11"/>
        <v>2.6343519494204424E-4</v>
      </c>
      <c r="AI7" s="25">
        <v>3.593</v>
      </c>
      <c r="AJ7" s="26">
        <f t="shared" si="12"/>
        <v>0.29941666666666666</v>
      </c>
      <c r="AK7" s="73">
        <v>21.33</v>
      </c>
      <c r="AL7" s="24">
        <f t="shared" si="13"/>
        <v>0.34967213114754098</v>
      </c>
      <c r="AM7" s="77">
        <v>0.24582142857142858</v>
      </c>
      <c r="AN7" s="27">
        <v>-16</v>
      </c>
      <c r="AO7" s="40">
        <v>-26.2</v>
      </c>
      <c r="AP7" s="84" t="s">
        <v>26</v>
      </c>
      <c r="AQ7" s="127">
        <v>-1.25</v>
      </c>
      <c r="AR7" s="146">
        <f t="shared" si="15"/>
        <v>56234.132519034887</v>
      </c>
      <c r="AS7" s="146">
        <f t="shared" si="14"/>
        <v>140.58533129758723</v>
      </c>
      <c r="AT7" s="128">
        <v>-4.63</v>
      </c>
      <c r="AU7" s="129">
        <v>-10.050000000000001</v>
      </c>
    </row>
    <row r="8" spans="1:47" x14ac:dyDescent="0.25">
      <c r="A8" s="28" t="s">
        <v>23</v>
      </c>
      <c r="B8" s="21" t="s">
        <v>24</v>
      </c>
      <c r="C8" s="22" t="s">
        <v>25</v>
      </c>
      <c r="D8" s="158">
        <v>46.463579000000003</v>
      </c>
      <c r="E8" s="158">
        <v>15.387475999999999</v>
      </c>
      <c r="F8" s="158">
        <v>1274</v>
      </c>
      <c r="G8" s="23">
        <v>41661</v>
      </c>
      <c r="H8" s="15">
        <v>2.2999999999999998</v>
      </c>
      <c r="I8" s="53">
        <v>4</v>
      </c>
      <c r="J8" s="60">
        <v>5.73</v>
      </c>
      <c r="K8" s="60">
        <v>20.88</v>
      </c>
      <c r="L8" s="61">
        <v>1.4409999999999998</v>
      </c>
      <c r="M8" s="61">
        <f t="shared" si="0"/>
        <v>6.292576419213973E-2</v>
      </c>
      <c r="N8" s="61">
        <v>0.3165</v>
      </c>
      <c r="O8" s="61">
        <f t="shared" si="1"/>
        <v>8.0946291560102298E-3</v>
      </c>
      <c r="P8" s="61">
        <v>1.6619999999999999</v>
      </c>
      <c r="Q8" s="61">
        <f t="shared" si="2"/>
        <v>4.1446384039900246E-2</v>
      </c>
      <c r="R8" s="61">
        <v>0.30249999999999999</v>
      </c>
      <c r="S8" s="61">
        <f t="shared" si="3"/>
        <v>1.2448559670781892E-2</v>
      </c>
      <c r="T8" s="61">
        <f t="shared" si="4"/>
        <v>5.3894943710682139E-2</v>
      </c>
      <c r="U8" s="61">
        <v>9.4999999999999998E-3</v>
      </c>
      <c r="V8" s="61">
        <f t="shared" si="5"/>
        <v>1.7304189435336976E-4</v>
      </c>
      <c r="W8" s="61">
        <v>0</v>
      </c>
      <c r="X8" s="61">
        <f t="shared" si="6"/>
        <v>0</v>
      </c>
      <c r="Y8" s="61">
        <v>0.53900000000000003</v>
      </c>
      <c r="Z8" s="61">
        <f t="shared" si="7"/>
        <v>8.6935483870967754E-3</v>
      </c>
      <c r="AA8" s="61">
        <v>2.5000000000000001E-3</v>
      </c>
      <c r="AB8" s="61">
        <f t="shared" si="8"/>
        <v>5.4347826086956524E-5</v>
      </c>
      <c r="AC8" s="61">
        <v>4.7490000000000006</v>
      </c>
      <c r="AD8" s="61">
        <f t="shared" si="9"/>
        <v>4.9468750000000006E-2</v>
      </c>
      <c r="AE8" s="61">
        <v>0.44850000000000001</v>
      </c>
      <c r="AF8" s="61">
        <f t="shared" si="10"/>
        <v>1.2633802816901409E-2</v>
      </c>
      <c r="AG8" s="61">
        <v>0</v>
      </c>
      <c r="AH8" s="66">
        <f t="shared" si="11"/>
        <v>0</v>
      </c>
      <c r="AI8" s="25">
        <v>4.0754999999999999</v>
      </c>
      <c r="AJ8" s="26">
        <f t="shared" si="12"/>
        <v>0.33962500000000001</v>
      </c>
      <c r="AK8" s="73">
        <v>19.329999999999998</v>
      </c>
      <c r="AL8" s="24">
        <f t="shared" si="13"/>
        <v>0.3168852459016393</v>
      </c>
      <c r="AM8" s="77">
        <v>0.30238571428571426</v>
      </c>
      <c r="AN8" s="27">
        <v>-26.1</v>
      </c>
      <c r="AO8" s="40">
        <v>-22.3</v>
      </c>
      <c r="AP8" s="84" t="s">
        <v>26</v>
      </c>
      <c r="AQ8" s="127">
        <v>-1.53</v>
      </c>
      <c r="AR8" s="146">
        <f t="shared" si="15"/>
        <v>29512.092266663843</v>
      </c>
      <c r="AS8" s="146">
        <f t="shared" si="14"/>
        <v>73.780230666659605</v>
      </c>
      <c r="AT8" s="128">
        <v>-4.37</v>
      </c>
      <c r="AU8" s="129">
        <v>-9.48</v>
      </c>
    </row>
    <row r="9" spans="1:47" x14ac:dyDescent="0.25">
      <c r="A9" s="29" t="s">
        <v>23</v>
      </c>
      <c r="B9" s="21" t="s">
        <v>24</v>
      </c>
      <c r="C9" s="22" t="s">
        <v>25</v>
      </c>
      <c r="D9" s="158">
        <v>46.463579000000003</v>
      </c>
      <c r="E9" s="158">
        <v>15.387475999999999</v>
      </c>
      <c r="F9" s="158">
        <v>1274</v>
      </c>
      <c r="G9" s="30">
        <v>41746</v>
      </c>
      <c r="H9" s="15">
        <v>3.3</v>
      </c>
      <c r="I9" s="52">
        <v>2.2999999999999998</v>
      </c>
      <c r="J9" s="60">
        <v>6.03</v>
      </c>
      <c r="K9" s="60">
        <v>24.15</v>
      </c>
      <c r="L9" s="61">
        <v>1.3515000000000001</v>
      </c>
      <c r="M9" s="61">
        <f>L9/22.9</f>
        <v>5.9017467248908308E-2</v>
      </c>
      <c r="N9" s="61">
        <v>0.29149999999999998</v>
      </c>
      <c r="O9" s="61">
        <f>N9/39.1</f>
        <v>7.4552429667519172E-3</v>
      </c>
      <c r="P9" s="61">
        <v>1.764</v>
      </c>
      <c r="Q9" s="61">
        <f>P9/40.1</f>
        <v>4.3990024937655858E-2</v>
      </c>
      <c r="R9" s="61">
        <v>0.28999999999999998</v>
      </c>
      <c r="S9" s="61">
        <f>R9/24.3</f>
        <v>1.1934156378600822E-2</v>
      </c>
      <c r="T9" s="61">
        <f t="shared" si="4"/>
        <v>5.5924181316256677E-2</v>
      </c>
      <c r="U9" s="61">
        <v>6.5000000000000006E-3</v>
      </c>
      <c r="V9" s="61">
        <f>U9/54.9</f>
        <v>1.1839708561020038E-4</v>
      </c>
      <c r="W9" s="61">
        <v>1.4753119999999998E-2</v>
      </c>
      <c r="X9" s="61">
        <f>W9/18</f>
        <v>8.1961777777777764E-4</v>
      </c>
      <c r="Y9" s="61">
        <v>0.72550000000000003</v>
      </c>
      <c r="Z9" s="61">
        <f>Y9/62</f>
        <v>1.1701612903225807E-2</v>
      </c>
      <c r="AA9" s="61">
        <v>1E-3</v>
      </c>
      <c r="AB9" s="61">
        <f>AA9/46</f>
        <v>2.173913043478261E-5</v>
      </c>
      <c r="AC9" s="61">
        <v>4.9530000000000003</v>
      </c>
      <c r="AD9" s="61">
        <f>AC9/96</f>
        <v>5.1593750000000001E-2</v>
      </c>
      <c r="AE9" s="61">
        <v>0.41749999999999998</v>
      </c>
      <c r="AF9" s="61">
        <f>AE9/35.5</f>
        <v>1.176056338028169E-2</v>
      </c>
      <c r="AG9" s="61">
        <v>1.55E-2</v>
      </c>
      <c r="AH9" s="66">
        <f>AG9/94.9</f>
        <v>1.6332982086406743E-4</v>
      </c>
      <c r="AI9" s="25">
        <v>2.6494999999999997</v>
      </c>
      <c r="AJ9" s="26">
        <f>AI9/12</f>
        <v>0.22079166666666664</v>
      </c>
      <c r="AK9" s="73">
        <v>49.33</v>
      </c>
      <c r="AL9" s="24">
        <f>AK9/61</f>
        <v>0.80868852459016394</v>
      </c>
      <c r="AM9" s="77">
        <v>0.25901428571428575</v>
      </c>
      <c r="AN9" s="27">
        <v>-17</v>
      </c>
      <c r="AO9" s="40">
        <v>-27.9</v>
      </c>
      <c r="AP9" s="84" t="s">
        <v>26</v>
      </c>
      <c r="AQ9" s="127">
        <v>-1.44</v>
      </c>
      <c r="AR9" s="146">
        <f t="shared" si="15"/>
        <v>36307.80547701013</v>
      </c>
      <c r="AS9" s="146">
        <f t="shared" si="14"/>
        <v>90.769513692525322</v>
      </c>
      <c r="AT9" s="128">
        <v>-3.68</v>
      </c>
      <c r="AU9" s="129">
        <v>-8.19</v>
      </c>
    </row>
    <row r="10" spans="1:47" ht="16.5" thickBot="1" x14ac:dyDescent="0.3">
      <c r="A10" s="31" t="s">
        <v>23</v>
      </c>
      <c r="B10" s="21" t="s">
        <v>24</v>
      </c>
      <c r="C10" s="32" t="s">
        <v>25</v>
      </c>
      <c r="D10" s="158">
        <v>46.463579000000003</v>
      </c>
      <c r="E10" s="158">
        <v>15.387475999999999</v>
      </c>
      <c r="F10" s="158">
        <v>1274</v>
      </c>
      <c r="G10" s="33">
        <v>41802</v>
      </c>
      <c r="H10" s="181">
        <v>0</v>
      </c>
      <c r="I10" s="182">
        <v>8.8000000000000007</v>
      </c>
      <c r="J10" s="62">
        <v>6.16</v>
      </c>
      <c r="K10" s="62">
        <v>25.97</v>
      </c>
      <c r="L10" s="63">
        <v>1.629</v>
      </c>
      <c r="M10" s="63">
        <f>L10/22.9</f>
        <v>7.11353711790393E-2</v>
      </c>
      <c r="N10" s="63">
        <v>0.38150000000000001</v>
      </c>
      <c r="O10" s="63">
        <f>N10/39.1</f>
        <v>9.7570332480818416E-3</v>
      </c>
      <c r="P10" s="63">
        <v>2.0255000000000001</v>
      </c>
      <c r="Q10" s="63">
        <f>P10/40.1</f>
        <v>5.0511221945137158E-2</v>
      </c>
      <c r="R10" s="63">
        <v>0.30049999999999999</v>
      </c>
      <c r="S10" s="63">
        <f>R10/24.3</f>
        <v>1.2366255144032921E-2</v>
      </c>
      <c r="T10" s="63">
        <f t="shared" si="4"/>
        <v>6.2877477089170075E-2</v>
      </c>
      <c r="U10" s="63">
        <v>0</v>
      </c>
      <c r="V10" s="63">
        <f>U10/54.9</f>
        <v>0</v>
      </c>
      <c r="W10" s="63">
        <v>3.4941600000000001E-3</v>
      </c>
      <c r="X10" s="63">
        <f>W10/18</f>
        <v>1.9411999999999999E-4</v>
      </c>
      <c r="Y10" s="63">
        <v>0.59549999999999992</v>
      </c>
      <c r="Z10" s="63">
        <f>Y10/62</f>
        <v>9.6048387096774185E-3</v>
      </c>
      <c r="AA10" s="63">
        <v>1.5E-3</v>
      </c>
      <c r="AB10" s="63">
        <f>AA10/46</f>
        <v>3.2608695652173917E-5</v>
      </c>
      <c r="AC10" s="63">
        <v>5.0529999999999999</v>
      </c>
      <c r="AD10" s="63">
        <f>AC10/96</f>
        <v>5.2635416666666664E-2</v>
      </c>
      <c r="AE10" s="63">
        <v>0.46200000000000002</v>
      </c>
      <c r="AF10" s="63">
        <f>AE10/35.5</f>
        <v>1.3014084507042254E-2</v>
      </c>
      <c r="AG10" s="63">
        <v>0</v>
      </c>
      <c r="AH10" s="67">
        <f>AG10/94.9</f>
        <v>0</v>
      </c>
      <c r="AI10" s="35">
        <v>2.7645</v>
      </c>
      <c r="AJ10" s="36">
        <f>AI10/12</f>
        <v>0.230375</v>
      </c>
      <c r="AK10" s="74">
        <v>68.67</v>
      </c>
      <c r="AL10" s="41">
        <f>AK10/61</f>
        <v>1.1257377049180328</v>
      </c>
      <c r="AM10" s="78">
        <v>0.2803357142857143</v>
      </c>
      <c r="AN10" s="37">
        <v>-17.100000000000001</v>
      </c>
      <c r="AO10" s="85">
        <v>-26.1</v>
      </c>
      <c r="AP10" s="86" t="s">
        <v>26</v>
      </c>
      <c r="AQ10" s="130">
        <v>-1.39</v>
      </c>
      <c r="AR10" s="136">
        <f t="shared" si="15"/>
        <v>40738.02778041127</v>
      </c>
      <c r="AS10" s="136">
        <f t="shared" si="14"/>
        <v>101.84506945102818</v>
      </c>
      <c r="AT10" s="131">
        <v>-3.25</v>
      </c>
      <c r="AU10" s="132">
        <v>-7.23</v>
      </c>
    </row>
    <row r="11" spans="1:47" x14ac:dyDescent="0.25">
      <c r="A11" s="38" t="s">
        <v>23</v>
      </c>
      <c r="B11" s="39" t="s">
        <v>24</v>
      </c>
      <c r="C11" s="22" t="s">
        <v>27</v>
      </c>
      <c r="D11" s="157">
        <v>46.465761999999998</v>
      </c>
      <c r="E11" s="157">
        <v>15.389352000000001</v>
      </c>
      <c r="F11" s="157">
        <v>1292</v>
      </c>
      <c r="G11" s="23">
        <v>41172</v>
      </c>
      <c r="H11" s="16" t="s">
        <v>26</v>
      </c>
      <c r="I11" s="54" t="s">
        <v>26</v>
      </c>
      <c r="J11" s="60">
        <v>4.95</v>
      </c>
      <c r="K11" s="60">
        <v>24.72</v>
      </c>
      <c r="L11" s="61">
        <v>1.1320000000000001</v>
      </c>
      <c r="M11" s="61">
        <f t="shared" si="0"/>
        <v>4.9432314410480356E-2</v>
      </c>
      <c r="N11" s="61">
        <v>0.2235</v>
      </c>
      <c r="O11" s="61">
        <f t="shared" si="1"/>
        <v>5.7161125319693095E-3</v>
      </c>
      <c r="P11" s="61">
        <v>1.7685</v>
      </c>
      <c r="Q11" s="61">
        <f t="shared" si="2"/>
        <v>4.4102244389027427E-2</v>
      </c>
      <c r="R11" s="61">
        <v>0.34499999999999997</v>
      </c>
      <c r="S11" s="61">
        <f t="shared" si="3"/>
        <v>1.4197530864197529E-2</v>
      </c>
      <c r="T11" s="61">
        <f t="shared" si="4"/>
        <v>5.8299775253224953E-2</v>
      </c>
      <c r="U11" s="61">
        <v>1.0999999999999999E-2</v>
      </c>
      <c r="V11" s="61">
        <f t="shared" si="5"/>
        <v>2.0036429872495446E-4</v>
      </c>
      <c r="W11" s="61">
        <v>0</v>
      </c>
      <c r="X11" s="61">
        <f t="shared" si="6"/>
        <v>0</v>
      </c>
      <c r="Y11" s="61">
        <v>0.311</v>
      </c>
      <c r="Z11" s="61">
        <f t="shared" si="7"/>
        <v>5.0161290322580645E-3</v>
      </c>
      <c r="AA11" s="61">
        <v>0</v>
      </c>
      <c r="AB11" s="61">
        <f t="shared" si="8"/>
        <v>0</v>
      </c>
      <c r="AC11" s="61">
        <v>3.968</v>
      </c>
      <c r="AD11" s="61">
        <f t="shared" si="9"/>
        <v>4.1333333333333333E-2</v>
      </c>
      <c r="AE11" s="61">
        <v>0.41349999999999998</v>
      </c>
      <c r="AF11" s="61">
        <f t="shared" si="10"/>
        <v>1.1647887323943661E-2</v>
      </c>
      <c r="AG11" s="61">
        <v>0</v>
      </c>
      <c r="AH11" s="61">
        <f t="shared" si="11"/>
        <v>0</v>
      </c>
      <c r="AI11" s="24">
        <v>16.229500000000002</v>
      </c>
      <c r="AJ11" s="26">
        <f t="shared" si="12"/>
        <v>1.3524583333333335</v>
      </c>
      <c r="AK11" s="73" t="s">
        <v>26</v>
      </c>
      <c r="AL11" s="24" t="s">
        <v>26</v>
      </c>
      <c r="AM11" s="77">
        <v>0.51366666666666672</v>
      </c>
      <c r="AN11" s="27">
        <v>-15.9</v>
      </c>
      <c r="AO11" s="40">
        <v>-25.7</v>
      </c>
      <c r="AP11" s="87">
        <v>-2.2000000000000002</v>
      </c>
      <c r="AQ11" s="133" t="s">
        <v>26</v>
      </c>
      <c r="AR11" s="145" t="s">
        <v>26</v>
      </c>
      <c r="AS11" s="145" t="s">
        <v>26</v>
      </c>
      <c r="AT11" s="134" t="s">
        <v>26</v>
      </c>
      <c r="AU11" s="135" t="s">
        <v>26</v>
      </c>
    </row>
    <row r="12" spans="1:47" x14ac:dyDescent="0.25">
      <c r="A12" s="21" t="s">
        <v>23</v>
      </c>
      <c r="B12" s="21" t="s">
        <v>24</v>
      </c>
      <c r="C12" s="22" t="s">
        <v>27</v>
      </c>
      <c r="D12" s="158">
        <v>46.465761999999998</v>
      </c>
      <c r="E12" s="158">
        <v>15.389352000000001</v>
      </c>
      <c r="F12" s="158">
        <v>1292</v>
      </c>
      <c r="G12" s="23">
        <v>41212</v>
      </c>
      <c r="H12" s="16" t="s">
        <v>26</v>
      </c>
      <c r="I12" s="54" t="s">
        <v>26</v>
      </c>
      <c r="J12" s="60">
        <v>5.45</v>
      </c>
      <c r="K12" s="60">
        <v>23.15</v>
      </c>
      <c r="L12" s="61">
        <v>1.284</v>
      </c>
      <c r="M12" s="61">
        <f t="shared" si="0"/>
        <v>5.6069868995633196E-2</v>
      </c>
      <c r="N12" s="61">
        <v>0.26</v>
      </c>
      <c r="O12" s="61">
        <f t="shared" si="1"/>
        <v>6.6496163682864453E-3</v>
      </c>
      <c r="P12" s="61">
        <v>1.6194999999999999</v>
      </c>
      <c r="Q12" s="61">
        <f t="shared" si="2"/>
        <v>4.038653366583541E-2</v>
      </c>
      <c r="R12" s="61">
        <v>0.318</v>
      </c>
      <c r="S12" s="61">
        <f t="shared" si="3"/>
        <v>1.308641975308642E-2</v>
      </c>
      <c r="T12" s="61">
        <f t="shared" si="4"/>
        <v>5.3472953418921831E-2</v>
      </c>
      <c r="U12" s="61">
        <v>8.5000000000000006E-3</v>
      </c>
      <c r="V12" s="61">
        <f t="shared" si="5"/>
        <v>1.5482695810564666E-4</v>
      </c>
      <c r="W12" s="61">
        <v>7.7647999999999997E-4</v>
      </c>
      <c r="X12" s="61">
        <f t="shared" si="6"/>
        <v>4.3137777777777774E-5</v>
      </c>
      <c r="Y12" s="61">
        <v>0.72849999999999993</v>
      </c>
      <c r="Z12" s="61">
        <f t="shared" si="7"/>
        <v>1.1749999999999998E-2</v>
      </c>
      <c r="AA12" s="61">
        <v>3.0000000000000001E-3</v>
      </c>
      <c r="AB12" s="61">
        <f t="shared" si="8"/>
        <v>6.5217391304347834E-5</v>
      </c>
      <c r="AC12" s="61">
        <v>4.5605000000000002</v>
      </c>
      <c r="AD12" s="61">
        <f t="shared" si="9"/>
        <v>4.7505208333333333E-2</v>
      </c>
      <c r="AE12" s="61">
        <v>0.59499999999999997</v>
      </c>
      <c r="AF12" s="61">
        <f t="shared" si="10"/>
        <v>1.6760563380281691E-2</v>
      </c>
      <c r="AG12" s="61">
        <v>0</v>
      </c>
      <c r="AH12" s="61">
        <f t="shared" si="11"/>
        <v>0</v>
      </c>
      <c r="AI12" s="24">
        <v>7.8115000000000006</v>
      </c>
      <c r="AJ12" s="26">
        <f t="shared" si="12"/>
        <v>0.65095833333333342</v>
      </c>
      <c r="AK12" s="73">
        <v>8.67</v>
      </c>
      <c r="AL12" s="24">
        <f t="shared" si="13"/>
        <v>0.1421311475409836</v>
      </c>
      <c r="AM12" s="77">
        <v>0.37557142857142856</v>
      </c>
      <c r="AN12" s="68" t="s">
        <v>26</v>
      </c>
      <c r="AO12" s="69" t="s">
        <v>26</v>
      </c>
      <c r="AP12" s="82" t="s">
        <v>26</v>
      </c>
      <c r="AQ12" s="136">
        <v>-1.47</v>
      </c>
      <c r="AR12" s="146">
        <f t="shared" si="15"/>
        <v>33884.415613920246</v>
      </c>
      <c r="AS12" s="146">
        <f t="shared" si="14"/>
        <v>84.711039034800621</v>
      </c>
      <c r="AT12" s="137">
        <v>-4.67</v>
      </c>
      <c r="AU12" s="138">
        <v>-9.69</v>
      </c>
    </row>
    <row r="13" spans="1:47" x14ac:dyDescent="0.25">
      <c r="A13" s="21" t="s">
        <v>23</v>
      </c>
      <c r="B13" s="21" t="s">
        <v>24</v>
      </c>
      <c r="C13" s="22" t="s">
        <v>27</v>
      </c>
      <c r="D13" s="158">
        <v>46.465761999999998</v>
      </c>
      <c r="E13" s="158">
        <v>15.389352000000001</v>
      </c>
      <c r="F13" s="158">
        <v>1292</v>
      </c>
      <c r="G13" s="23">
        <v>41302</v>
      </c>
      <c r="H13" s="16" t="s">
        <v>26</v>
      </c>
      <c r="I13" s="54" t="s">
        <v>26</v>
      </c>
      <c r="J13" s="60">
        <v>6.14</v>
      </c>
      <c r="K13" s="60">
        <v>29.53</v>
      </c>
      <c r="L13" s="61">
        <v>2.0789999999999997</v>
      </c>
      <c r="M13" s="61">
        <f t="shared" si="0"/>
        <v>9.0786026200873352E-2</v>
      </c>
      <c r="N13" s="61">
        <v>0.48949999999999999</v>
      </c>
      <c r="O13" s="61">
        <f t="shared" si="1"/>
        <v>1.2519181585677748E-2</v>
      </c>
      <c r="P13" s="61">
        <v>2.5914999999999999</v>
      </c>
      <c r="Q13" s="61">
        <f t="shared" si="2"/>
        <v>6.4625935162094764E-2</v>
      </c>
      <c r="R13" s="61">
        <v>0.42</v>
      </c>
      <c r="S13" s="61">
        <f t="shared" si="3"/>
        <v>1.7283950617283949E-2</v>
      </c>
      <c r="T13" s="61">
        <f t="shared" si="4"/>
        <v>8.1909885779378716E-2</v>
      </c>
      <c r="U13" s="61">
        <v>2E-3</v>
      </c>
      <c r="V13" s="61">
        <f t="shared" si="5"/>
        <v>3.6429872495446266E-5</v>
      </c>
      <c r="W13" s="61">
        <v>0</v>
      </c>
      <c r="X13" s="61">
        <f t="shared" si="6"/>
        <v>0</v>
      </c>
      <c r="Y13" s="61">
        <v>1.4615</v>
      </c>
      <c r="Z13" s="61">
        <f t="shared" si="7"/>
        <v>2.3572580645161292E-2</v>
      </c>
      <c r="AA13" s="61">
        <v>2.5000000000000001E-3</v>
      </c>
      <c r="AB13" s="61">
        <f t="shared" si="8"/>
        <v>5.4347826086956524E-5</v>
      </c>
      <c r="AC13" s="61">
        <v>5.9275000000000002</v>
      </c>
      <c r="AD13" s="61">
        <f t="shared" si="9"/>
        <v>6.1744791666666667E-2</v>
      </c>
      <c r="AE13" s="61">
        <v>0.51600000000000001</v>
      </c>
      <c r="AF13" s="61">
        <f t="shared" si="10"/>
        <v>1.4535211267605635E-2</v>
      </c>
      <c r="AG13" s="61">
        <v>2.6499999999999999E-2</v>
      </c>
      <c r="AH13" s="61">
        <f t="shared" si="11"/>
        <v>2.7924130663856687E-4</v>
      </c>
      <c r="AI13" s="24">
        <v>3.1369999999999996</v>
      </c>
      <c r="AJ13" s="26">
        <f t="shared" si="12"/>
        <v>0.26141666666666663</v>
      </c>
      <c r="AK13" s="73">
        <v>72.67</v>
      </c>
      <c r="AL13" s="24">
        <f t="shared" si="13"/>
        <v>1.1913114754098362</v>
      </c>
      <c r="AM13" s="77">
        <v>0.44633333333333336</v>
      </c>
      <c r="AN13" s="27">
        <v>-17.2</v>
      </c>
      <c r="AO13" s="40">
        <v>-27.3</v>
      </c>
      <c r="AP13" s="84" t="s">
        <v>26</v>
      </c>
      <c r="AQ13" s="136">
        <v>-1.26</v>
      </c>
      <c r="AR13" s="146">
        <f t="shared" si="15"/>
        <v>54954.087385762432</v>
      </c>
      <c r="AS13" s="146">
        <f t="shared" si="14"/>
        <v>137.38521846440608</v>
      </c>
      <c r="AT13" s="137">
        <v>-2.9</v>
      </c>
      <c r="AU13" s="138">
        <v>-6.24</v>
      </c>
    </row>
    <row r="14" spans="1:47" x14ac:dyDescent="0.25">
      <c r="A14" s="28" t="s">
        <v>23</v>
      </c>
      <c r="B14" s="21" t="s">
        <v>24</v>
      </c>
      <c r="C14" s="22" t="s">
        <v>27</v>
      </c>
      <c r="D14" s="158">
        <v>46.465761999999998</v>
      </c>
      <c r="E14" s="158">
        <v>15.389352000000001</v>
      </c>
      <c r="F14" s="158">
        <v>1292</v>
      </c>
      <c r="G14" s="23">
        <v>41417</v>
      </c>
      <c r="H14" s="16" t="s">
        <v>26</v>
      </c>
      <c r="I14" s="54" t="s">
        <v>26</v>
      </c>
      <c r="J14" s="60">
        <v>5.39</v>
      </c>
      <c r="K14" s="60">
        <v>22.16</v>
      </c>
      <c r="L14" s="61">
        <v>1.3214999999999999</v>
      </c>
      <c r="M14" s="61">
        <f t="shared" si="0"/>
        <v>5.7707423580786024E-2</v>
      </c>
      <c r="N14" s="61">
        <v>0.26050000000000001</v>
      </c>
      <c r="O14" s="61">
        <f t="shared" si="1"/>
        <v>6.662404092071611E-3</v>
      </c>
      <c r="P14" s="61">
        <v>1.6829999999999998</v>
      </c>
      <c r="Q14" s="61">
        <f t="shared" si="2"/>
        <v>4.1970074812967578E-2</v>
      </c>
      <c r="R14" s="61">
        <v>0.3075</v>
      </c>
      <c r="S14" s="61">
        <f t="shared" si="3"/>
        <v>1.265432098765432E-2</v>
      </c>
      <c r="T14" s="61">
        <f t="shared" si="4"/>
        <v>5.4624395800621894E-2</v>
      </c>
      <c r="U14" s="61">
        <v>8.0000000000000002E-3</v>
      </c>
      <c r="V14" s="61">
        <f t="shared" si="5"/>
        <v>1.4571948998178506E-4</v>
      </c>
      <c r="W14" s="61">
        <v>4.2706399999999992E-3</v>
      </c>
      <c r="X14" s="61">
        <f t="shared" si="6"/>
        <v>2.3725777777777773E-4</v>
      </c>
      <c r="Y14" s="61">
        <v>0.77600000000000002</v>
      </c>
      <c r="Z14" s="61">
        <f t="shared" si="7"/>
        <v>1.2516129032258065E-2</v>
      </c>
      <c r="AA14" s="61">
        <v>2E-3</v>
      </c>
      <c r="AB14" s="61">
        <f t="shared" si="8"/>
        <v>4.347826086956522E-5</v>
      </c>
      <c r="AC14" s="61">
        <v>4.7590000000000003</v>
      </c>
      <c r="AD14" s="61">
        <f t="shared" si="9"/>
        <v>4.9572916666666668E-2</v>
      </c>
      <c r="AE14" s="61">
        <v>0.38300000000000001</v>
      </c>
      <c r="AF14" s="61">
        <f t="shared" si="10"/>
        <v>1.0788732394366198E-2</v>
      </c>
      <c r="AG14" s="61">
        <v>0</v>
      </c>
      <c r="AH14" s="61">
        <f t="shared" si="11"/>
        <v>0</v>
      </c>
      <c r="AI14" s="24">
        <v>5.0910000000000002</v>
      </c>
      <c r="AJ14" s="26">
        <f t="shared" si="12"/>
        <v>0.42425000000000002</v>
      </c>
      <c r="AK14" s="73">
        <v>13.33</v>
      </c>
      <c r="AL14" s="24">
        <f t="shared" si="13"/>
        <v>0.21852459016393444</v>
      </c>
      <c r="AM14" s="77">
        <v>0.35091666666666665</v>
      </c>
      <c r="AN14" s="27">
        <v>-19.899999999999999</v>
      </c>
      <c r="AO14" s="40">
        <v>-26.7</v>
      </c>
      <c r="AP14" s="84" t="s">
        <v>26</v>
      </c>
      <c r="AQ14" s="136">
        <v>-1.23</v>
      </c>
      <c r="AR14" s="146">
        <f t="shared" si="15"/>
        <v>58884.365535558885</v>
      </c>
      <c r="AS14" s="146">
        <f t="shared" si="14"/>
        <v>147.21091383889723</v>
      </c>
      <c r="AT14" s="137">
        <v>-4.53</v>
      </c>
      <c r="AU14" s="138">
        <v>-9.4499999999999993</v>
      </c>
    </row>
    <row r="15" spans="1:47" x14ac:dyDescent="0.25">
      <c r="A15" s="28" t="s">
        <v>23</v>
      </c>
      <c r="B15" s="21" t="s">
        <v>24</v>
      </c>
      <c r="C15" s="22" t="s">
        <v>27</v>
      </c>
      <c r="D15" s="158">
        <v>46.465761999999998</v>
      </c>
      <c r="E15" s="158">
        <v>15.389352000000001</v>
      </c>
      <c r="F15" s="158">
        <v>1292</v>
      </c>
      <c r="G15" s="23">
        <v>41492</v>
      </c>
      <c r="H15" s="16" t="s">
        <v>26</v>
      </c>
      <c r="I15" s="54" t="s">
        <v>26</v>
      </c>
      <c r="J15" s="60">
        <v>6.38</v>
      </c>
      <c r="K15" s="60">
        <v>35.229999999999997</v>
      </c>
      <c r="L15" s="61">
        <v>2.6734999999999998</v>
      </c>
      <c r="M15" s="61">
        <f t="shared" si="0"/>
        <v>0.1167467248908297</v>
      </c>
      <c r="N15" s="61">
        <v>0.62850000000000006</v>
      </c>
      <c r="O15" s="61">
        <f t="shared" si="1"/>
        <v>1.6074168797953967E-2</v>
      </c>
      <c r="P15" s="61">
        <v>2.9815</v>
      </c>
      <c r="Q15" s="61">
        <f t="shared" si="2"/>
        <v>7.4351620947630925E-2</v>
      </c>
      <c r="R15" s="61">
        <v>0.42049999999999998</v>
      </c>
      <c r="S15" s="61">
        <f t="shared" si="3"/>
        <v>1.7304526748971191E-2</v>
      </c>
      <c r="T15" s="61">
        <f t="shared" si="4"/>
        <v>9.1656147696602117E-2</v>
      </c>
      <c r="U15" s="61">
        <v>0</v>
      </c>
      <c r="V15" s="61">
        <f t="shared" si="5"/>
        <v>0</v>
      </c>
      <c r="W15" s="61">
        <v>1.397664E-2</v>
      </c>
      <c r="X15" s="61">
        <f t="shared" si="6"/>
        <v>7.7647999999999997E-4</v>
      </c>
      <c r="Y15" s="61">
        <v>1.1764999999999999</v>
      </c>
      <c r="Z15" s="61">
        <f t="shared" si="7"/>
        <v>1.8975806451612901E-2</v>
      </c>
      <c r="AA15" s="61">
        <v>8.5000000000000006E-3</v>
      </c>
      <c r="AB15" s="61">
        <f t="shared" si="8"/>
        <v>1.8478260869565218E-4</v>
      </c>
      <c r="AC15" s="61">
        <v>5.0555000000000003</v>
      </c>
      <c r="AD15" s="61">
        <f t="shared" si="9"/>
        <v>5.2661458333333334E-2</v>
      </c>
      <c r="AE15" s="61">
        <v>0.52100000000000002</v>
      </c>
      <c r="AF15" s="61">
        <f t="shared" si="10"/>
        <v>1.467605633802817E-2</v>
      </c>
      <c r="AG15" s="61">
        <v>2.8000000000000001E-2</v>
      </c>
      <c r="AH15" s="61">
        <f t="shared" si="11"/>
        <v>2.9504741833508955E-4</v>
      </c>
      <c r="AI15" s="24">
        <v>3.2479999999999998</v>
      </c>
      <c r="AJ15" s="26">
        <f t="shared" si="12"/>
        <v>0.27066666666666667</v>
      </c>
      <c r="AK15" s="73">
        <v>135.33000000000001</v>
      </c>
      <c r="AL15" s="24">
        <f t="shared" si="13"/>
        <v>2.2185245901639346</v>
      </c>
      <c r="AM15" s="77">
        <v>0.51800000000000002</v>
      </c>
      <c r="AN15" s="27">
        <v>-15.2</v>
      </c>
      <c r="AO15" s="40">
        <v>-26.9</v>
      </c>
      <c r="AP15" s="84" t="s">
        <v>26</v>
      </c>
      <c r="AQ15" s="136">
        <v>-1.23</v>
      </c>
      <c r="AR15" s="146">
        <f t="shared" si="15"/>
        <v>58884.365535558885</v>
      </c>
      <c r="AS15" s="146">
        <f t="shared" si="14"/>
        <v>147.21091383889723</v>
      </c>
      <c r="AT15" s="137">
        <v>-2.35</v>
      </c>
      <c r="AU15" s="138">
        <v>-5.2</v>
      </c>
    </row>
    <row r="16" spans="1:47" x14ac:dyDescent="0.25">
      <c r="A16" s="28" t="s">
        <v>23</v>
      </c>
      <c r="B16" s="21" t="s">
        <v>24</v>
      </c>
      <c r="C16" s="22" t="s">
        <v>27</v>
      </c>
      <c r="D16" s="158">
        <v>46.465761999999998</v>
      </c>
      <c r="E16" s="158">
        <v>15.389352000000001</v>
      </c>
      <c r="F16" s="158">
        <v>1292</v>
      </c>
      <c r="G16" s="23">
        <v>41605</v>
      </c>
      <c r="H16" s="16" t="s">
        <v>26</v>
      </c>
      <c r="I16" s="54" t="s">
        <v>26</v>
      </c>
      <c r="J16" s="60">
        <v>5.42</v>
      </c>
      <c r="K16" s="60">
        <v>22.58</v>
      </c>
      <c r="L16" s="61">
        <v>1.4049999999999998</v>
      </c>
      <c r="M16" s="61">
        <f t="shared" si="0"/>
        <v>6.1353711790393006E-2</v>
      </c>
      <c r="N16" s="61">
        <v>0.28049999999999997</v>
      </c>
      <c r="O16" s="61">
        <f t="shared" si="1"/>
        <v>7.1739130434782597E-3</v>
      </c>
      <c r="P16" s="61">
        <v>1.6615</v>
      </c>
      <c r="Q16" s="61">
        <f t="shared" si="2"/>
        <v>4.1433915211970075E-2</v>
      </c>
      <c r="R16" s="61">
        <v>0.32350000000000001</v>
      </c>
      <c r="S16" s="61">
        <f t="shared" si="3"/>
        <v>1.331275720164609E-2</v>
      </c>
      <c r="T16" s="61">
        <f t="shared" si="4"/>
        <v>5.4746672413616165E-2</v>
      </c>
      <c r="U16" s="61">
        <v>1.0499999999999999E-2</v>
      </c>
      <c r="V16" s="61">
        <f t="shared" si="5"/>
        <v>1.9125683060109287E-4</v>
      </c>
      <c r="W16" s="61">
        <v>1.9411999999999999E-3</v>
      </c>
      <c r="X16" s="61">
        <f t="shared" si="6"/>
        <v>1.0784444444444444E-4</v>
      </c>
      <c r="Y16" s="61">
        <v>0.6765000000000001</v>
      </c>
      <c r="Z16" s="61">
        <f t="shared" si="7"/>
        <v>1.0911290322580647E-2</v>
      </c>
      <c r="AA16" s="61">
        <v>4.0000000000000001E-3</v>
      </c>
      <c r="AB16" s="61">
        <f t="shared" si="8"/>
        <v>8.6956521739130441E-5</v>
      </c>
      <c r="AC16" s="61">
        <v>4.9714999999999998</v>
      </c>
      <c r="AD16" s="61">
        <f t="shared" si="9"/>
        <v>5.1786458333333334E-2</v>
      </c>
      <c r="AE16" s="61">
        <v>0.47049999999999997</v>
      </c>
      <c r="AF16" s="61">
        <f t="shared" si="10"/>
        <v>1.3253521126760563E-2</v>
      </c>
      <c r="AG16" s="61">
        <v>0</v>
      </c>
      <c r="AH16" s="61">
        <f t="shared" si="11"/>
        <v>0</v>
      </c>
      <c r="AI16" s="24">
        <v>4.8145000000000007</v>
      </c>
      <c r="AJ16" s="26">
        <f t="shared" si="12"/>
        <v>0.40120833333333339</v>
      </c>
      <c r="AK16" s="73">
        <v>10</v>
      </c>
      <c r="AL16" s="24">
        <f t="shared" si="13"/>
        <v>0.16393442622950818</v>
      </c>
      <c r="AM16" s="77">
        <v>0.28782142857142856</v>
      </c>
      <c r="AN16" s="27">
        <v>-18.8</v>
      </c>
      <c r="AO16" s="40">
        <v>-26.9</v>
      </c>
      <c r="AP16" s="84" t="s">
        <v>26</v>
      </c>
      <c r="AQ16" s="136">
        <v>-1.38</v>
      </c>
      <c r="AR16" s="146">
        <f t="shared" si="15"/>
        <v>41686.938347033531</v>
      </c>
      <c r="AS16" s="146">
        <f t="shared" si="14"/>
        <v>104.21734586758383</v>
      </c>
      <c r="AT16" s="137">
        <v>-4.63</v>
      </c>
      <c r="AU16" s="138">
        <v>-9.61</v>
      </c>
    </row>
    <row r="17" spans="1:47" x14ac:dyDescent="0.25">
      <c r="A17" s="28" t="s">
        <v>23</v>
      </c>
      <c r="B17" s="21" t="s">
        <v>24</v>
      </c>
      <c r="C17" s="22" t="s">
        <v>27</v>
      </c>
      <c r="D17" s="158">
        <v>46.465761999999998</v>
      </c>
      <c r="E17" s="158">
        <v>15.389352000000001</v>
      </c>
      <c r="F17" s="158">
        <v>1292</v>
      </c>
      <c r="G17" s="30">
        <v>41690</v>
      </c>
      <c r="H17" s="16" t="s">
        <v>26</v>
      </c>
      <c r="I17" s="54" t="s">
        <v>26</v>
      </c>
      <c r="J17" s="60">
        <v>5.26</v>
      </c>
      <c r="K17" s="60">
        <v>21.02</v>
      </c>
      <c r="L17" s="61">
        <v>1.2200000000000002</v>
      </c>
      <c r="M17" s="61">
        <f t="shared" si="0"/>
        <v>5.3275109170305687E-2</v>
      </c>
      <c r="N17" s="61">
        <v>0.29949999999999999</v>
      </c>
      <c r="O17" s="61">
        <f t="shared" si="1"/>
        <v>7.659846547314577E-3</v>
      </c>
      <c r="P17" s="61">
        <v>1.4655</v>
      </c>
      <c r="Q17" s="61">
        <f t="shared" si="2"/>
        <v>3.6546134663341646E-2</v>
      </c>
      <c r="R17" s="61">
        <v>0.27550000000000002</v>
      </c>
      <c r="S17" s="61">
        <f t="shared" si="3"/>
        <v>1.1337448559670782E-2</v>
      </c>
      <c r="T17" s="61">
        <f t="shared" si="4"/>
        <v>4.7883583223012428E-2</v>
      </c>
      <c r="U17" s="61">
        <v>9.4999999999999998E-3</v>
      </c>
      <c r="V17" s="61">
        <f t="shared" si="5"/>
        <v>1.7304189435336976E-4</v>
      </c>
      <c r="W17" s="61">
        <v>7.7647999999999997E-4</v>
      </c>
      <c r="X17" s="61">
        <f t="shared" si="6"/>
        <v>4.3137777777777774E-5</v>
      </c>
      <c r="Y17" s="61">
        <v>0.50800000000000001</v>
      </c>
      <c r="Z17" s="61">
        <f t="shared" si="7"/>
        <v>8.1935483870967749E-3</v>
      </c>
      <c r="AA17" s="61">
        <v>2.5000000000000001E-3</v>
      </c>
      <c r="AB17" s="61">
        <f t="shared" si="8"/>
        <v>5.4347826086956524E-5</v>
      </c>
      <c r="AC17" s="61">
        <v>3.8420000000000001</v>
      </c>
      <c r="AD17" s="61">
        <f t="shared" si="9"/>
        <v>4.0020833333333332E-2</v>
      </c>
      <c r="AE17" s="61">
        <v>0.44600000000000001</v>
      </c>
      <c r="AF17" s="61">
        <f t="shared" si="10"/>
        <v>1.2563380281690141E-2</v>
      </c>
      <c r="AG17" s="61">
        <v>8.0000000000000002E-3</v>
      </c>
      <c r="AH17" s="61">
        <f t="shared" si="11"/>
        <v>8.4299262381454156E-5</v>
      </c>
      <c r="AI17" s="24">
        <v>8.1254999999999988</v>
      </c>
      <c r="AJ17" s="26">
        <f t="shared" si="12"/>
        <v>0.67712499999999987</v>
      </c>
      <c r="AK17" s="73">
        <v>2.67</v>
      </c>
      <c r="AL17" s="24">
        <f t="shared" si="13"/>
        <v>4.3770491803278688E-2</v>
      </c>
      <c r="AM17" s="77">
        <v>0.37860000000000005</v>
      </c>
      <c r="AN17" s="27">
        <v>-24.7</v>
      </c>
      <c r="AO17" s="40">
        <v>-26.2</v>
      </c>
      <c r="AP17" s="84" t="s">
        <v>26</v>
      </c>
      <c r="AQ17" s="136">
        <v>-1.75</v>
      </c>
      <c r="AR17" s="146">
        <f t="shared" si="15"/>
        <v>17782.794100389227</v>
      </c>
      <c r="AS17" s="146">
        <f t="shared" si="14"/>
        <v>44.456985250973069</v>
      </c>
      <c r="AT17" s="137">
        <v>-5.36</v>
      </c>
      <c r="AU17" s="138">
        <v>-11.11</v>
      </c>
    </row>
    <row r="18" spans="1:47" x14ac:dyDescent="0.25">
      <c r="A18" s="28" t="s">
        <v>23</v>
      </c>
      <c r="B18" s="21" t="s">
        <v>24</v>
      </c>
      <c r="C18" s="22" t="s">
        <v>27</v>
      </c>
      <c r="D18" s="158">
        <v>46.465761999999998</v>
      </c>
      <c r="E18" s="158">
        <v>15.389352000000001</v>
      </c>
      <c r="F18" s="158">
        <v>1292</v>
      </c>
      <c r="G18" s="30">
        <v>41746</v>
      </c>
      <c r="H18" s="16" t="s">
        <v>26</v>
      </c>
      <c r="I18" s="54" t="s">
        <v>26</v>
      </c>
      <c r="J18" s="60">
        <v>5.98</v>
      </c>
      <c r="K18" s="60">
        <v>25.29</v>
      </c>
      <c r="L18" s="61">
        <v>1.5335000000000001</v>
      </c>
      <c r="M18" s="61">
        <f>L18/22.9</f>
        <v>6.696506550218341E-2</v>
      </c>
      <c r="N18" s="61">
        <v>0.33400000000000002</v>
      </c>
      <c r="O18" s="61">
        <f>N18/39.1</f>
        <v>8.5421994884910483E-3</v>
      </c>
      <c r="P18" s="61">
        <v>1.8435000000000001</v>
      </c>
      <c r="Q18" s="61">
        <f>P18/40.1</f>
        <v>4.597256857855362E-2</v>
      </c>
      <c r="R18" s="61">
        <v>0.30349999999999999</v>
      </c>
      <c r="S18" s="61">
        <f>R18/24.3</f>
        <v>1.2489711934156378E-2</v>
      </c>
      <c r="T18" s="61">
        <f t="shared" si="4"/>
        <v>5.8462280512709998E-2</v>
      </c>
      <c r="U18" s="61">
        <v>0</v>
      </c>
      <c r="V18" s="61">
        <f>U18/54.9</f>
        <v>0</v>
      </c>
      <c r="W18" s="61">
        <v>2.9506240000000003E-2</v>
      </c>
      <c r="X18" s="61">
        <f>W18/18</f>
        <v>1.6392355555555557E-3</v>
      </c>
      <c r="Y18" s="61">
        <v>0.91449999999999998</v>
      </c>
      <c r="Z18" s="61">
        <f>Y18/62</f>
        <v>1.4749999999999999E-2</v>
      </c>
      <c r="AA18" s="61">
        <v>0</v>
      </c>
      <c r="AB18" s="61">
        <f>AA18/46</f>
        <v>0</v>
      </c>
      <c r="AC18" s="61">
        <v>5.1710000000000003</v>
      </c>
      <c r="AD18" s="61">
        <f>AC18/96</f>
        <v>5.3864583333333334E-2</v>
      </c>
      <c r="AE18" s="61">
        <v>0.434</v>
      </c>
      <c r="AF18" s="61">
        <f>AE18/35.5</f>
        <v>1.2225352112676056E-2</v>
      </c>
      <c r="AG18" s="61">
        <v>1.2500000000000001E-2</v>
      </c>
      <c r="AH18" s="61">
        <f>AG18/94.9</f>
        <v>1.3171759747102212E-4</v>
      </c>
      <c r="AI18" s="24">
        <v>3.9714999999999998</v>
      </c>
      <c r="AJ18" s="26">
        <f>AI18/12</f>
        <v>0.3309583333333333</v>
      </c>
      <c r="AK18" s="73">
        <v>45.33</v>
      </c>
      <c r="AL18" s="24">
        <f>AK18/61</f>
        <v>0.74311475409836059</v>
      </c>
      <c r="AM18" s="77">
        <v>0.33371428571428574</v>
      </c>
      <c r="AN18" s="27">
        <v>-8.5</v>
      </c>
      <c r="AO18" s="40">
        <v>-27.6</v>
      </c>
      <c r="AP18" s="84" t="s">
        <v>26</v>
      </c>
      <c r="AQ18" s="136">
        <v>-1.3</v>
      </c>
      <c r="AR18" s="146">
        <f t="shared" si="15"/>
        <v>50118.723362727207</v>
      </c>
      <c r="AS18" s="146">
        <f t="shared" si="14"/>
        <v>125.29680840681802</v>
      </c>
      <c r="AT18" s="137">
        <v>-3.39</v>
      </c>
      <c r="AU18" s="138">
        <v>-7.22</v>
      </c>
    </row>
    <row r="19" spans="1:47" ht="16.5" thickBot="1" x14ac:dyDescent="0.3">
      <c r="A19" s="31" t="s">
        <v>23</v>
      </c>
      <c r="B19" s="21" t="s">
        <v>24</v>
      </c>
      <c r="C19" s="32" t="s">
        <v>27</v>
      </c>
      <c r="D19" s="159">
        <v>46.465761999999998</v>
      </c>
      <c r="E19" s="159">
        <v>15.389352000000001</v>
      </c>
      <c r="F19" s="159">
        <v>1292</v>
      </c>
      <c r="G19" s="33">
        <v>41802</v>
      </c>
      <c r="H19" s="17" t="s">
        <v>26</v>
      </c>
      <c r="I19" s="55" t="s">
        <v>26</v>
      </c>
      <c r="J19" s="62">
        <v>6.2</v>
      </c>
      <c r="K19" s="62">
        <v>28.78</v>
      </c>
      <c r="L19" s="63">
        <v>1.9390000000000001</v>
      </c>
      <c r="M19" s="63">
        <f>L19/22.9</f>
        <v>8.467248908296944E-2</v>
      </c>
      <c r="N19" s="63">
        <v>0.43099999999999999</v>
      </c>
      <c r="O19" s="63">
        <f>N19/39.1</f>
        <v>1.1023017902813299E-2</v>
      </c>
      <c r="P19" s="63">
        <v>2.2080000000000002</v>
      </c>
      <c r="Q19" s="63">
        <f>P19/40.1</f>
        <v>5.5062344139650873E-2</v>
      </c>
      <c r="R19" s="63">
        <v>0.32450000000000001</v>
      </c>
      <c r="S19" s="63">
        <f>R19/24.3</f>
        <v>1.3353909465020576E-2</v>
      </c>
      <c r="T19" s="63">
        <f t="shared" si="4"/>
        <v>6.8416253604671448E-2</v>
      </c>
      <c r="U19" s="63">
        <v>0</v>
      </c>
      <c r="V19" s="63">
        <f>U19/54.9</f>
        <v>0</v>
      </c>
      <c r="W19" s="63">
        <v>5.4353599999999993E-3</v>
      </c>
      <c r="X19" s="63">
        <f>W19/18</f>
        <v>3.0196444444444441E-4</v>
      </c>
      <c r="Y19" s="63">
        <v>0.96</v>
      </c>
      <c r="Z19" s="63">
        <f>Y19/62</f>
        <v>1.5483870967741935E-2</v>
      </c>
      <c r="AA19" s="63">
        <v>1E-3</v>
      </c>
      <c r="AB19" s="63">
        <f>AA19/46</f>
        <v>2.173913043478261E-5</v>
      </c>
      <c r="AC19" s="63">
        <v>5.4135</v>
      </c>
      <c r="AD19" s="63">
        <f>AC19/96</f>
        <v>5.6390625E-2</v>
      </c>
      <c r="AE19" s="63">
        <v>0.48099999999999998</v>
      </c>
      <c r="AF19" s="63">
        <f>AE19/35.5</f>
        <v>1.3549295774647887E-2</v>
      </c>
      <c r="AG19" s="63">
        <v>0</v>
      </c>
      <c r="AH19" s="63">
        <f>AG19/94.9</f>
        <v>0</v>
      </c>
      <c r="AI19" s="41">
        <v>3.5759999999999996</v>
      </c>
      <c r="AJ19" s="36">
        <f>AI19/12</f>
        <v>0.29799999999999999</v>
      </c>
      <c r="AK19" s="75">
        <v>81.33</v>
      </c>
      <c r="AL19" s="41">
        <f>AK19/61</f>
        <v>1.3332786885245902</v>
      </c>
      <c r="AM19" s="78">
        <v>0.38598571428571427</v>
      </c>
      <c r="AN19" s="42">
        <v>-20.5</v>
      </c>
      <c r="AO19" s="85">
        <v>-26.3</v>
      </c>
      <c r="AP19" s="86" t="s">
        <v>26</v>
      </c>
      <c r="AQ19" s="139">
        <v>-1.27</v>
      </c>
      <c r="AR19" s="136">
        <f t="shared" si="15"/>
        <v>53703.179637025256</v>
      </c>
      <c r="AS19" s="136">
        <f t="shared" si="14"/>
        <v>134.25794909256314</v>
      </c>
      <c r="AT19" s="140">
        <v>-2.86</v>
      </c>
      <c r="AU19" s="141">
        <v>-6.2</v>
      </c>
    </row>
    <row r="20" spans="1:47" x14ac:dyDescent="0.25">
      <c r="A20" s="21" t="s">
        <v>28</v>
      </c>
      <c r="B20" s="39" t="s">
        <v>24</v>
      </c>
      <c r="C20" s="22" t="s">
        <v>29</v>
      </c>
      <c r="D20" s="158">
        <v>46.448946999999997</v>
      </c>
      <c r="E20" s="158">
        <v>15.399046999999999</v>
      </c>
      <c r="F20" s="158">
        <v>1174</v>
      </c>
      <c r="G20" s="23">
        <v>41172</v>
      </c>
      <c r="H20" s="15">
        <v>0.1</v>
      </c>
      <c r="I20" s="53">
        <v>6.9</v>
      </c>
      <c r="J20" s="60">
        <v>6.35</v>
      </c>
      <c r="K20" s="60">
        <v>31.45</v>
      </c>
      <c r="L20" s="61">
        <v>1.7230000000000001</v>
      </c>
      <c r="M20" s="61">
        <f t="shared" si="0"/>
        <v>7.5240174672489085E-2</v>
      </c>
      <c r="N20" s="61">
        <v>0.3095</v>
      </c>
      <c r="O20" s="61">
        <f t="shared" si="1"/>
        <v>7.9156010230179031E-3</v>
      </c>
      <c r="P20" s="61">
        <v>3.7119999999999997</v>
      </c>
      <c r="Q20" s="61">
        <f t="shared" si="2"/>
        <v>9.2568578553615957E-2</v>
      </c>
      <c r="R20" s="61">
        <v>0.79900000000000004</v>
      </c>
      <c r="S20" s="61">
        <f t="shared" si="3"/>
        <v>3.2880658436213996E-2</v>
      </c>
      <c r="T20" s="61">
        <f t="shared" si="4"/>
        <v>0.12544923698982996</v>
      </c>
      <c r="U20" s="61">
        <v>0</v>
      </c>
      <c r="V20" s="61">
        <f t="shared" si="5"/>
        <v>0</v>
      </c>
      <c r="W20" s="61">
        <v>0</v>
      </c>
      <c r="X20" s="61">
        <f t="shared" si="6"/>
        <v>0</v>
      </c>
      <c r="Y20" s="61">
        <v>0.57299999999999995</v>
      </c>
      <c r="Z20" s="61">
        <f t="shared" si="7"/>
        <v>9.2419354838709673E-3</v>
      </c>
      <c r="AA20" s="61">
        <v>4.5000000000000005E-3</v>
      </c>
      <c r="AB20" s="61">
        <f t="shared" si="8"/>
        <v>9.7826086956521744E-5</v>
      </c>
      <c r="AC20" s="61">
        <v>4.3955000000000002</v>
      </c>
      <c r="AD20" s="61">
        <f t="shared" si="9"/>
        <v>4.5786458333333335E-2</v>
      </c>
      <c r="AE20" s="61">
        <v>0.4995</v>
      </c>
      <c r="AF20" s="61">
        <f t="shared" si="10"/>
        <v>1.4070422535211267E-2</v>
      </c>
      <c r="AG20" s="61">
        <v>4.5000000000000005E-3</v>
      </c>
      <c r="AH20" s="61">
        <f t="shared" si="11"/>
        <v>4.741833508956797E-5</v>
      </c>
      <c r="AI20" s="24">
        <v>12.552499999999998</v>
      </c>
      <c r="AJ20" s="26">
        <f t="shared" si="12"/>
        <v>1.0460416666666665</v>
      </c>
      <c r="AK20" s="73">
        <v>138.66999999999999</v>
      </c>
      <c r="AL20" s="24">
        <f t="shared" si="13"/>
        <v>2.2732786885245901</v>
      </c>
      <c r="AM20" s="77">
        <v>0.49916666666666676</v>
      </c>
      <c r="AN20" s="27">
        <v>-4.7</v>
      </c>
      <c r="AO20" s="40">
        <v>-23.2</v>
      </c>
      <c r="AP20" s="84" t="s">
        <v>26</v>
      </c>
      <c r="AQ20" s="127">
        <v>-1.29</v>
      </c>
      <c r="AR20" s="145">
        <f t="shared" si="15"/>
        <v>51286.138399136456</v>
      </c>
      <c r="AS20" s="145">
        <f t="shared" si="14"/>
        <v>128.21534599784115</v>
      </c>
      <c r="AT20" s="128">
        <v>-2.5499999999999998</v>
      </c>
      <c r="AU20" s="129">
        <v>-5.71</v>
      </c>
    </row>
    <row r="21" spans="1:47" x14ac:dyDescent="0.25">
      <c r="A21" s="21" t="s">
        <v>28</v>
      </c>
      <c r="B21" s="21" t="s">
        <v>24</v>
      </c>
      <c r="C21" s="22" t="s">
        <v>29</v>
      </c>
      <c r="D21" s="158">
        <v>46.448946999999997</v>
      </c>
      <c r="E21" s="158">
        <v>15.399046999999999</v>
      </c>
      <c r="F21" s="158">
        <v>1174</v>
      </c>
      <c r="G21" s="23">
        <v>41212</v>
      </c>
      <c r="H21" s="15">
        <v>0.1</v>
      </c>
      <c r="I21" s="53">
        <v>2.2000000000000002</v>
      </c>
      <c r="J21" s="60">
        <v>6.37</v>
      </c>
      <c r="K21" s="60">
        <v>33.31</v>
      </c>
      <c r="L21" s="61">
        <v>2.0564999999999998</v>
      </c>
      <c r="M21" s="61">
        <f t="shared" si="0"/>
        <v>8.9803493449781654E-2</v>
      </c>
      <c r="N21" s="61">
        <v>0.33700000000000002</v>
      </c>
      <c r="O21" s="61">
        <f t="shared" si="1"/>
        <v>8.6189258312020459E-3</v>
      </c>
      <c r="P21" s="61">
        <v>3.1704999999999997</v>
      </c>
      <c r="Q21" s="61">
        <f t="shared" si="2"/>
        <v>7.9064837905236898E-2</v>
      </c>
      <c r="R21" s="61">
        <v>0.6905</v>
      </c>
      <c r="S21" s="61">
        <f t="shared" si="3"/>
        <v>2.8415637860082305E-2</v>
      </c>
      <c r="T21" s="61">
        <f t="shared" si="4"/>
        <v>0.1074804757653192</v>
      </c>
      <c r="U21" s="61">
        <v>0</v>
      </c>
      <c r="V21" s="61">
        <f t="shared" si="5"/>
        <v>0</v>
      </c>
      <c r="W21" s="61">
        <v>2.7176799999999997E-3</v>
      </c>
      <c r="X21" s="61">
        <f t="shared" si="6"/>
        <v>1.509822222222222E-4</v>
      </c>
      <c r="Y21" s="61">
        <v>1.1399999999999999</v>
      </c>
      <c r="Z21" s="61">
        <f t="shared" si="7"/>
        <v>1.8387096774193548E-2</v>
      </c>
      <c r="AA21" s="61">
        <v>0</v>
      </c>
      <c r="AB21" s="61">
        <f t="shared" si="8"/>
        <v>0</v>
      </c>
      <c r="AC21" s="61">
        <v>5.0819999999999999</v>
      </c>
      <c r="AD21" s="61">
        <f t="shared" si="9"/>
        <v>5.2937499999999998E-2</v>
      </c>
      <c r="AE21" s="61">
        <v>0.63300000000000001</v>
      </c>
      <c r="AF21" s="61">
        <f t="shared" si="10"/>
        <v>1.7830985915492956E-2</v>
      </c>
      <c r="AG21" s="61">
        <v>0</v>
      </c>
      <c r="AH21" s="61">
        <f t="shared" si="11"/>
        <v>0</v>
      </c>
      <c r="AI21" s="24">
        <v>3.7725</v>
      </c>
      <c r="AJ21" s="26">
        <f t="shared" si="12"/>
        <v>0.31437500000000002</v>
      </c>
      <c r="AK21" s="73">
        <v>142</v>
      </c>
      <c r="AL21" s="24">
        <f t="shared" si="13"/>
        <v>2.3278688524590163</v>
      </c>
      <c r="AM21" s="77">
        <v>0.39694642857142859</v>
      </c>
      <c r="AN21" s="68" t="s">
        <v>26</v>
      </c>
      <c r="AO21" s="69" t="s">
        <v>26</v>
      </c>
      <c r="AP21" s="82" t="s">
        <v>26</v>
      </c>
      <c r="AQ21" s="127">
        <v>-1.32</v>
      </c>
      <c r="AR21" s="146">
        <f t="shared" si="15"/>
        <v>47863.009232263823</v>
      </c>
      <c r="AS21" s="146">
        <f t="shared" si="14"/>
        <v>119.65752308065956</v>
      </c>
      <c r="AT21" s="128">
        <v>-2.67</v>
      </c>
      <c r="AU21" s="129">
        <v>-6.04</v>
      </c>
    </row>
    <row r="22" spans="1:47" x14ac:dyDescent="0.25">
      <c r="A22" s="21" t="s">
        <v>28</v>
      </c>
      <c r="B22" s="21" t="s">
        <v>24</v>
      </c>
      <c r="C22" s="22" t="s">
        <v>29</v>
      </c>
      <c r="D22" s="158">
        <v>46.448946999999997</v>
      </c>
      <c r="E22" s="158">
        <v>15.399046999999999</v>
      </c>
      <c r="F22" s="158">
        <v>1174</v>
      </c>
      <c r="G22" s="23">
        <v>41302</v>
      </c>
      <c r="H22" s="15" t="s">
        <v>26</v>
      </c>
      <c r="I22" s="53">
        <v>-0.1</v>
      </c>
      <c r="J22" s="60">
        <v>6.38</v>
      </c>
      <c r="K22" s="60">
        <v>34.83</v>
      </c>
      <c r="L22" s="61">
        <v>2.6325000000000003</v>
      </c>
      <c r="M22" s="61">
        <f t="shared" si="0"/>
        <v>0.11495633187772927</v>
      </c>
      <c r="N22" s="61">
        <v>0.39600000000000002</v>
      </c>
      <c r="O22" s="61">
        <f t="shared" si="1"/>
        <v>1.0127877237851662E-2</v>
      </c>
      <c r="P22" s="61">
        <v>3.6565000000000003</v>
      </c>
      <c r="Q22" s="61">
        <f t="shared" si="2"/>
        <v>9.1184538653366592E-2</v>
      </c>
      <c r="R22" s="61">
        <v>0.64450000000000007</v>
      </c>
      <c r="S22" s="61">
        <f t="shared" si="3"/>
        <v>2.6522633744855969E-2</v>
      </c>
      <c r="T22" s="61">
        <f t="shared" si="4"/>
        <v>0.11770717239822256</v>
      </c>
      <c r="U22" s="61">
        <v>0</v>
      </c>
      <c r="V22" s="61">
        <f t="shared" si="5"/>
        <v>0</v>
      </c>
      <c r="W22" s="61">
        <v>3.8823999999999998E-4</v>
      </c>
      <c r="X22" s="61">
        <f t="shared" si="6"/>
        <v>2.1568888888888887E-5</v>
      </c>
      <c r="Y22" s="61">
        <v>1.9755</v>
      </c>
      <c r="Z22" s="61">
        <f t="shared" si="7"/>
        <v>3.1862903225806455E-2</v>
      </c>
      <c r="AA22" s="61">
        <v>1E-3</v>
      </c>
      <c r="AB22" s="61">
        <f t="shared" si="8"/>
        <v>2.173913043478261E-5</v>
      </c>
      <c r="AC22" s="61">
        <v>5.8239999999999998</v>
      </c>
      <c r="AD22" s="61">
        <f t="shared" si="9"/>
        <v>6.0666666666666667E-2</v>
      </c>
      <c r="AE22" s="61">
        <v>0.58699999999999997</v>
      </c>
      <c r="AF22" s="61">
        <f t="shared" si="10"/>
        <v>1.6535211267605633E-2</v>
      </c>
      <c r="AG22" s="61">
        <v>2.8999999999999998E-2</v>
      </c>
      <c r="AH22" s="61">
        <f t="shared" si="11"/>
        <v>3.0558482613277132E-4</v>
      </c>
      <c r="AI22" s="24">
        <v>1.4629999999999999</v>
      </c>
      <c r="AJ22" s="26">
        <f t="shared" si="12"/>
        <v>0.12191666666666666</v>
      </c>
      <c r="AK22" s="73">
        <v>153.33000000000001</v>
      </c>
      <c r="AL22" s="24">
        <f t="shared" si="13"/>
        <v>2.5136065573770492</v>
      </c>
      <c r="AM22" s="77">
        <v>0.52383333333333337</v>
      </c>
      <c r="AN22" s="27">
        <v>-13.2</v>
      </c>
      <c r="AO22" s="40">
        <v>-28.2</v>
      </c>
      <c r="AP22" s="84" t="s">
        <v>26</v>
      </c>
      <c r="AQ22" s="127">
        <v>-1.31</v>
      </c>
      <c r="AR22" s="146">
        <f t="shared" si="15"/>
        <v>48977.881936844606</v>
      </c>
      <c r="AS22" s="146">
        <f t="shared" si="14"/>
        <v>122.44470484211152</v>
      </c>
      <c r="AT22" s="128">
        <v>-2.61</v>
      </c>
      <c r="AU22" s="129">
        <v>-6.06</v>
      </c>
    </row>
    <row r="23" spans="1:47" x14ac:dyDescent="0.25">
      <c r="A23" s="28" t="s">
        <v>28</v>
      </c>
      <c r="B23" s="21" t="s">
        <v>24</v>
      </c>
      <c r="C23" s="22" t="s">
        <v>29</v>
      </c>
      <c r="D23" s="158">
        <v>46.448946999999997</v>
      </c>
      <c r="E23" s="158">
        <v>15.399046999999999</v>
      </c>
      <c r="F23" s="158">
        <v>1174</v>
      </c>
      <c r="G23" s="23">
        <v>41417</v>
      </c>
      <c r="H23" s="15">
        <v>7</v>
      </c>
      <c r="I23" s="53" t="s">
        <v>26</v>
      </c>
      <c r="J23" s="60">
        <v>6.15</v>
      </c>
      <c r="K23" s="60">
        <v>31.3</v>
      </c>
      <c r="L23" s="61">
        <v>2.1215000000000002</v>
      </c>
      <c r="M23" s="61">
        <f t="shared" si="0"/>
        <v>9.2641921397379923E-2</v>
      </c>
      <c r="N23" s="61">
        <v>0.313</v>
      </c>
      <c r="O23" s="61">
        <f t="shared" si="1"/>
        <v>8.0051150895140664E-3</v>
      </c>
      <c r="P23" s="61">
        <v>3.0685000000000002</v>
      </c>
      <c r="Q23" s="61">
        <f t="shared" si="2"/>
        <v>7.6521197007481306E-2</v>
      </c>
      <c r="R23" s="61">
        <v>0.56499999999999995</v>
      </c>
      <c r="S23" s="61">
        <f t="shared" si="3"/>
        <v>2.3251028806584358E-2</v>
      </c>
      <c r="T23" s="61">
        <f t="shared" si="4"/>
        <v>9.9772225814065668E-2</v>
      </c>
      <c r="U23" s="61">
        <v>0</v>
      </c>
      <c r="V23" s="61">
        <f t="shared" si="5"/>
        <v>0</v>
      </c>
      <c r="W23" s="61">
        <v>3.1059199999999999E-3</v>
      </c>
      <c r="X23" s="61">
        <f t="shared" si="6"/>
        <v>1.725511111111111E-4</v>
      </c>
      <c r="Y23" s="61">
        <v>1.3285</v>
      </c>
      <c r="Z23" s="61">
        <f t="shared" si="7"/>
        <v>2.142741935483871E-2</v>
      </c>
      <c r="AA23" s="61">
        <v>3.0000000000000001E-3</v>
      </c>
      <c r="AB23" s="61">
        <f t="shared" si="8"/>
        <v>6.5217391304347834E-5</v>
      </c>
      <c r="AC23" s="61">
        <v>5.3119999999999994</v>
      </c>
      <c r="AD23" s="61">
        <f t="shared" si="9"/>
        <v>5.5333333333333325E-2</v>
      </c>
      <c r="AE23" s="61">
        <v>0.48549999999999999</v>
      </c>
      <c r="AF23" s="61">
        <f t="shared" si="10"/>
        <v>1.3676056338028169E-2</v>
      </c>
      <c r="AG23" s="61">
        <v>9.4999999999999998E-3</v>
      </c>
      <c r="AH23" s="61">
        <f t="shared" si="11"/>
        <v>1.0010537407797681E-4</v>
      </c>
      <c r="AI23" s="24">
        <v>2.0665</v>
      </c>
      <c r="AJ23" s="26">
        <f t="shared" si="12"/>
        <v>0.17220833333333332</v>
      </c>
      <c r="AK23" s="73">
        <v>116.67</v>
      </c>
      <c r="AL23" s="24">
        <f t="shared" si="13"/>
        <v>1.9126229508196722</v>
      </c>
      <c r="AM23" s="77">
        <v>0.40291666666666665</v>
      </c>
      <c r="AN23" s="27">
        <v>-11.1</v>
      </c>
      <c r="AO23" s="40">
        <v>-26.5</v>
      </c>
      <c r="AP23" s="84" t="s">
        <v>26</v>
      </c>
      <c r="AQ23" s="127">
        <v>-1.07</v>
      </c>
      <c r="AR23" s="146">
        <f t="shared" si="15"/>
        <v>85113.803820237619</v>
      </c>
      <c r="AS23" s="146">
        <f t="shared" si="14"/>
        <v>212.78450955059404</v>
      </c>
      <c r="AT23" s="128">
        <v>-2.63</v>
      </c>
      <c r="AU23" s="129">
        <v>-5.64</v>
      </c>
    </row>
    <row r="24" spans="1:47" x14ac:dyDescent="0.25">
      <c r="A24" s="28" t="s">
        <v>28</v>
      </c>
      <c r="B24" s="21" t="s">
        <v>24</v>
      </c>
      <c r="C24" s="22" t="s">
        <v>29</v>
      </c>
      <c r="D24" s="158">
        <v>46.448946999999997</v>
      </c>
      <c r="E24" s="158">
        <v>15.399046999999999</v>
      </c>
      <c r="F24" s="158">
        <v>1174</v>
      </c>
      <c r="G24" s="23">
        <v>41492</v>
      </c>
      <c r="H24" s="15">
        <v>0.5</v>
      </c>
      <c r="I24" s="53" t="s">
        <v>26</v>
      </c>
      <c r="J24" s="60">
        <v>6.5</v>
      </c>
      <c r="K24" s="60">
        <v>39.24</v>
      </c>
      <c r="L24" s="61">
        <v>2.8369999999999997</v>
      </c>
      <c r="M24" s="61">
        <f t="shared" si="0"/>
        <v>0.12388646288209607</v>
      </c>
      <c r="N24" s="61">
        <v>0.47699999999999998</v>
      </c>
      <c r="O24" s="61">
        <f t="shared" si="1"/>
        <v>1.2199488491048592E-2</v>
      </c>
      <c r="P24" s="61">
        <v>3.7484999999999999</v>
      </c>
      <c r="Q24" s="61">
        <f t="shared" si="2"/>
        <v>9.3478802992518692E-2</v>
      </c>
      <c r="R24" s="61">
        <v>0.62450000000000006</v>
      </c>
      <c r="S24" s="61">
        <f t="shared" si="3"/>
        <v>2.5699588477366257E-2</v>
      </c>
      <c r="T24" s="61">
        <f t="shared" si="4"/>
        <v>0.11917839146988495</v>
      </c>
      <c r="U24" s="61">
        <v>0</v>
      </c>
      <c r="V24" s="61">
        <f t="shared" si="5"/>
        <v>0</v>
      </c>
      <c r="W24" s="61">
        <v>2.7176799999999997E-3</v>
      </c>
      <c r="X24" s="61">
        <f t="shared" si="6"/>
        <v>1.509822222222222E-4</v>
      </c>
      <c r="Y24" s="61">
        <v>1.3979999999999999</v>
      </c>
      <c r="Z24" s="61">
        <f t="shared" si="7"/>
        <v>2.2548387096774192E-2</v>
      </c>
      <c r="AA24" s="61">
        <v>1.3999999999999999E-2</v>
      </c>
      <c r="AB24" s="61">
        <f t="shared" si="8"/>
        <v>3.043478260869565E-4</v>
      </c>
      <c r="AC24" s="61">
        <v>5.3885000000000005</v>
      </c>
      <c r="AD24" s="61">
        <f t="shared" si="9"/>
        <v>5.6130208333333341E-2</v>
      </c>
      <c r="AE24" s="61">
        <v>0.5625</v>
      </c>
      <c r="AF24" s="61">
        <f t="shared" si="10"/>
        <v>1.5845070422535211E-2</v>
      </c>
      <c r="AG24" s="61">
        <v>0</v>
      </c>
      <c r="AH24" s="61">
        <f t="shared" si="11"/>
        <v>0</v>
      </c>
      <c r="AI24" s="24">
        <v>2.6139999999999999</v>
      </c>
      <c r="AJ24" s="26">
        <f t="shared" si="12"/>
        <v>0.21783333333333332</v>
      </c>
      <c r="AK24" s="73">
        <v>178.67</v>
      </c>
      <c r="AL24" s="24">
        <f t="shared" si="13"/>
        <v>2.9290163934426228</v>
      </c>
      <c r="AM24" s="77">
        <v>0.58250000000000002</v>
      </c>
      <c r="AN24" s="27">
        <v>-9.4</v>
      </c>
      <c r="AO24" s="40">
        <v>-27</v>
      </c>
      <c r="AP24" s="84" t="s">
        <v>26</v>
      </c>
      <c r="AQ24" s="127">
        <v>-1.23</v>
      </c>
      <c r="AR24" s="146">
        <f t="shared" si="15"/>
        <v>58884.365535558885</v>
      </c>
      <c r="AS24" s="146">
        <f t="shared" si="14"/>
        <v>147.21091383889723</v>
      </c>
      <c r="AT24" s="128">
        <v>-2.0299999999999998</v>
      </c>
      <c r="AU24" s="142">
        <v>-4.4800000000000004</v>
      </c>
    </row>
    <row r="25" spans="1:47" x14ac:dyDescent="0.25">
      <c r="A25" s="28" t="s">
        <v>28</v>
      </c>
      <c r="B25" s="21" t="s">
        <v>24</v>
      </c>
      <c r="C25" s="22" t="s">
        <v>29</v>
      </c>
      <c r="D25" s="158">
        <v>46.448946999999997</v>
      </c>
      <c r="E25" s="158">
        <v>15.399046999999999</v>
      </c>
      <c r="F25" s="158">
        <v>1174</v>
      </c>
      <c r="G25" s="23">
        <v>41605</v>
      </c>
      <c r="H25" s="15" t="s">
        <v>26</v>
      </c>
      <c r="I25" s="53">
        <v>-0.21</v>
      </c>
      <c r="J25" s="60">
        <v>6.19</v>
      </c>
      <c r="K25" s="60">
        <v>30.44</v>
      </c>
      <c r="L25" s="61">
        <v>2.1425000000000001</v>
      </c>
      <c r="M25" s="61">
        <f t="shared" si="0"/>
        <v>9.3558951965065515E-2</v>
      </c>
      <c r="N25" s="61">
        <v>0.34</v>
      </c>
      <c r="O25" s="61">
        <f t="shared" si="1"/>
        <v>8.6956521739130436E-3</v>
      </c>
      <c r="P25" s="61">
        <v>2.9870000000000001</v>
      </c>
      <c r="Q25" s="61">
        <f t="shared" si="2"/>
        <v>7.4488778054862842E-2</v>
      </c>
      <c r="R25" s="61">
        <v>0.58099999999999996</v>
      </c>
      <c r="S25" s="61">
        <f t="shared" si="3"/>
        <v>2.3909465020576129E-2</v>
      </c>
      <c r="T25" s="61">
        <f t="shared" si="4"/>
        <v>9.8398243075438971E-2</v>
      </c>
      <c r="U25" s="61">
        <v>0</v>
      </c>
      <c r="V25" s="61">
        <f t="shared" si="5"/>
        <v>0</v>
      </c>
      <c r="W25" s="61">
        <v>3.8823999999999998E-3</v>
      </c>
      <c r="X25" s="61">
        <f t="shared" si="6"/>
        <v>2.1568888888888889E-4</v>
      </c>
      <c r="Y25" s="61">
        <v>1.181</v>
      </c>
      <c r="Z25" s="61">
        <f t="shared" si="7"/>
        <v>1.9048387096774193E-2</v>
      </c>
      <c r="AA25" s="61">
        <v>3.5000000000000001E-3</v>
      </c>
      <c r="AB25" s="61">
        <f t="shared" si="8"/>
        <v>7.6086956521739137E-5</v>
      </c>
      <c r="AC25" s="61">
        <v>5.3525</v>
      </c>
      <c r="AD25" s="61">
        <f t="shared" si="9"/>
        <v>5.5755208333333334E-2</v>
      </c>
      <c r="AE25" s="61">
        <v>0.55200000000000005</v>
      </c>
      <c r="AF25" s="61">
        <f t="shared" si="10"/>
        <v>1.5549295774647889E-2</v>
      </c>
      <c r="AG25" s="61">
        <v>1.7999999999999999E-2</v>
      </c>
      <c r="AH25" s="61">
        <f t="shared" si="11"/>
        <v>1.8967334035827185E-4</v>
      </c>
      <c r="AI25" s="24">
        <v>2.3109999999999999</v>
      </c>
      <c r="AJ25" s="26">
        <f t="shared" si="12"/>
        <v>0.19258333333333333</v>
      </c>
      <c r="AK25" s="73">
        <v>113.33</v>
      </c>
      <c r="AL25" s="24">
        <f t="shared" si="13"/>
        <v>1.8578688524590163</v>
      </c>
      <c r="AM25" s="77">
        <v>0.37391666666666667</v>
      </c>
      <c r="AN25" s="27">
        <v>-9.6999999999999993</v>
      </c>
      <c r="AO25" s="40">
        <v>-27</v>
      </c>
      <c r="AP25" s="84" t="s">
        <v>26</v>
      </c>
      <c r="AQ25" s="127">
        <v>-1.1200000000000001</v>
      </c>
      <c r="AR25" s="146">
        <f t="shared" si="15"/>
        <v>75857.757502918364</v>
      </c>
      <c r="AS25" s="146">
        <f t="shared" si="14"/>
        <v>189.64439375729592</v>
      </c>
      <c r="AT25" s="128">
        <v>-2.61</v>
      </c>
      <c r="AU25" s="129">
        <v>-5.58</v>
      </c>
    </row>
    <row r="26" spans="1:47" x14ac:dyDescent="0.25">
      <c r="A26" s="28" t="s">
        <v>28</v>
      </c>
      <c r="B26" s="21" t="s">
        <v>24</v>
      </c>
      <c r="C26" s="22" t="s">
        <v>29</v>
      </c>
      <c r="D26" s="158">
        <v>46.448946999999997</v>
      </c>
      <c r="E26" s="158">
        <v>15.399046999999999</v>
      </c>
      <c r="F26" s="158">
        <v>1174</v>
      </c>
      <c r="G26" s="23">
        <v>41690</v>
      </c>
      <c r="H26" s="15">
        <v>6.6</v>
      </c>
      <c r="I26" s="53">
        <v>4.42</v>
      </c>
      <c r="J26" s="60">
        <v>6.24</v>
      </c>
      <c r="K26" s="60">
        <v>28.53</v>
      </c>
      <c r="L26" s="61">
        <v>1.9830000000000001</v>
      </c>
      <c r="M26" s="61">
        <f t="shared" si="0"/>
        <v>8.6593886462882103E-2</v>
      </c>
      <c r="N26" s="61">
        <v>0.36</v>
      </c>
      <c r="O26" s="61">
        <f t="shared" si="1"/>
        <v>9.2071611253196923E-3</v>
      </c>
      <c r="P26" s="61">
        <v>2.7050000000000001</v>
      </c>
      <c r="Q26" s="61">
        <f t="shared" si="2"/>
        <v>6.7456359102244387E-2</v>
      </c>
      <c r="R26" s="61">
        <v>0.499</v>
      </c>
      <c r="S26" s="61">
        <f t="shared" si="3"/>
        <v>2.0534979423868314E-2</v>
      </c>
      <c r="T26" s="61">
        <f t="shared" si="4"/>
        <v>8.7991338526112697E-2</v>
      </c>
      <c r="U26" s="61">
        <v>0</v>
      </c>
      <c r="V26" s="61">
        <f t="shared" si="5"/>
        <v>0</v>
      </c>
      <c r="W26" s="61">
        <v>7.7647999999999997E-4</v>
      </c>
      <c r="X26" s="61">
        <f t="shared" si="6"/>
        <v>4.3137777777777774E-5</v>
      </c>
      <c r="Y26" s="61">
        <v>0.87549999999999994</v>
      </c>
      <c r="Z26" s="61">
        <f t="shared" si="7"/>
        <v>1.4120967741935483E-2</v>
      </c>
      <c r="AA26" s="61">
        <v>4.0000000000000001E-3</v>
      </c>
      <c r="AB26" s="61">
        <f t="shared" si="8"/>
        <v>8.6956521739130441E-5</v>
      </c>
      <c r="AC26" s="61">
        <v>4.6654999999999998</v>
      </c>
      <c r="AD26" s="61">
        <f t="shared" si="9"/>
        <v>4.8598958333333331E-2</v>
      </c>
      <c r="AE26" s="61">
        <v>0.53500000000000003</v>
      </c>
      <c r="AF26" s="61">
        <f t="shared" si="10"/>
        <v>1.5070422535211268E-2</v>
      </c>
      <c r="AG26" s="61">
        <v>0</v>
      </c>
      <c r="AH26" s="61">
        <f t="shared" si="11"/>
        <v>0</v>
      </c>
      <c r="AI26" s="24">
        <v>3.4379999999999997</v>
      </c>
      <c r="AJ26" s="26">
        <f t="shared" si="12"/>
        <v>0.28649999999999998</v>
      </c>
      <c r="AK26" s="73">
        <v>103.33</v>
      </c>
      <c r="AL26" s="24">
        <f t="shared" si="13"/>
        <v>1.6939344262295082</v>
      </c>
      <c r="AM26" s="77">
        <v>0.35909999999999997</v>
      </c>
      <c r="AN26" s="27">
        <v>-14.2</v>
      </c>
      <c r="AO26" s="40">
        <v>-26.8</v>
      </c>
      <c r="AP26" s="84" t="s">
        <v>26</v>
      </c>
      <c r="AQ26" s="127">
        <v>-1.32</v>
      </c>
      <c r="AR26" s="146">
        <f t="shared" si="15"/>
        <v>47863.009232263823</v>
      </c>
      <c r="AS26" s="146">
        <f t="shared" si="14"/>
        <v>119.65752308065956</v>
      </c>
      <c r="AT26" s="128">
        <v>-2.95</v>
      </c>
      <c r="AU26" s="129">
        <v>-6.63</v>
      </c>
    </row>
    <row r="27" spans="1:47" x14ac:dyDescent="0.25">
      <c r="A27" s="28" t="s">
        <v>28</v>
      </c>
      <c r="B27" s="21" t="s">
        <v>24</v>
      </c>
      <c r="C27" s="22" t="s">
        <v>29</v>
      </c>
      <c r="D27" s="158">
        <v>46.448946999999997</v>
      </c>
      <c r="E27" s="158">
        <v>15.399046999999999</v>
      </c>
      <c r="F27" s="158">
        <v>1174</v>
      </c>
      <c r="G27" s="30">
        <v>41746</v>
      </c>
      <c r="H27" s="15">
        <v>10.7</v>
      </c>
      <c r="I27" s="53">
        <v>5.04</v>
      </c>
      <c r="J27" s="60">
        <v>6.34</v>
      </c>
      <c r="K27" s="60">
        <v>33.799999999999997</v>
      </c>
      <c r="L27" s="61">
        <v>2.0609999999999999</v>
      </c>
      <c r="M27" s="61">
        <f>L27/22.9</f>
        <v>0.09</v>
      </c>
      <c r="N27" s="61">
        <v>0.30099999999999999</v>
      </c>
      <c r="O27" s="61">
        <f>N27/39.1</f>
        <v>7.6982097186700758E-3</v>
      </c>
      <c r="P27" s="61">
        <v>2.827</v>
      </c>
      <c r="Q27" s="61">
        <f>P27/40.1</f>
        <v>7.0498753117206978E-2</v>
      </c>
      <c r="R27" s="61">
        <v>0.47599999999999998</v>
      </c>
      <c r="S27" s="61">
        <f>R27/24.3</f>
        <v>1.9588477366255144E-2</v>
      </c>
      <c r="T27" s="61">
        <f t="shared" si="4"/>
        <v>9.0087230483462122E-2</v>
      </c>
      <c r="U27" s="61">
        <v>0</v>
      </c>
      <c r="V27" s="61">
        <f>U27/54.9</f>
        <v>0</v>
      </c>
      <c r="W27" s="61">
        <v>2.2517919999999997E-2</v>
      </c>
      <c r="X27" s="61">
        <f>W27/18</f>
        <v>1.2509955555555553E-3</v>
      </c>
      <c r="Y27" s="61">
        <v>1.319</v>
      </c>
      <c r="Z27" s="61">
        <f>Y27/62</f>
        <v>2.1274193548387096E-2</v>
      </c>
      <c r="AA27" s="61">
        <v>0</v>
      </c>
      <c r="AB27" s="61">
        <f>AA27/46</f>
        <v>0</v>
      </c>
      <c r="AC27" s="61">
        <v>5.5434999999999999</v>
      </c>
      <c r="AD27" s="61">
        <f>AC27/96</f>
        <v>5.7744791666666663E-2</v>
      </c>
      <c r="AE27" s="61">
        <v>0.4985</v>
      </c>
      <c r="AF27" s="61">
        <f>AE27/35.5</f>
        <v>1.4042253521126761E-2</v>
      </c>
      <c r="AG27" s="61">
        <v>6.3500000000000001E-2</v>
      </c>
      <c r="AH27" s="61">
        <f>AG27/94.9</f>
        <v>6.6912539515279234E-4</v>
      </c>
      <c r="AI27" s="24">
        <v>1.6869999999999998</v>
      </c>
      <c r="AJ27" s="26">
        <f>AI27/12</f>
        <v>0.14058333333333331</v>
      </c>
      <c r="AK27" s="73">
        <v>132.66999999999999</v>
      </c>
      <c r="AL27" s="24">
        <f>AK27/61</f>
        <v>2.1749180327868851</v>
      </c>
      <c r="AM27" s="77">
        <v>0.37621428571428572</v>
      </c>
      <c r="AN27" s="27">
        <v>-10.6</v>
      </c>
      <c r="AO27" s="40">
        <v>-27.5</v>
      </c>
      <c r="AP27" s="84" t="s">
        <v>26</v>
      </c>
      <c r="AQ27" s="127">
        <v>-1.31</v>
      </c>
      <c r="AR27" s="146">
        <f t="shared" si="15"/>
        <v>48977.881936844606</v>
      </c>
      <c r="AS27" s="146">
        <f t="shared" si="14"/>
        <v>122.44470484211152</v>
      </c>
      <c r="AT27" s="128">
        <v>-2.73</v>
      </c>
      <c r="AU27" s="129">
        <v>-6.21</v>
      </c>
    </row>
    <row r="28" spans="1:47" ht="16.5" thickBot="1" x14ac:dyDescent="0.3">
      <c r="A28" s="31" t="s">
        <v>28</v>
      </c>
      <c r="B28" s="21" t="s">
        <v>24</v>
      </c>
      <c r="C28" s="32" t="s">
        <v>29</v>
      </c>
      <c r="D28" s="158">
        <v>46.448946999999997</v>
      </c>
      <c r="E28" s="158">
        <v>15.399046999999999</v>
      </c>
      <c r="F28" s="158">
        <v>1174</v>
      </c>
      <c r="G28" s="33">
        <v>41802</v>
      </c>
      <c r="H28" s="18">
        <v>2.1</v>
      </c>
      <c r="I28" s="56">
        <v>13.37</v>
      </c>
      <c r="J28" s="62">
        <v>6.41</v>
      </c>
      <c r="K28" s="62">
        <v>36.32</v>
      </c>
      <c r="L28" s="63">
        <v>2.3155000000000001</v>
      </c>
      <c r="M28" s="63">
        <f>L28/22.9</f>
        <v>0.10111353711790394</v>
      </c>
      <c r="N28" s="63">
        <v>0.3805</v>
      </c>
      <c r="O28" s="63">
        <f>N28/39.1</f>
        <v>9.7314578005115084E-3</v>
      </c>
      <c r="P28" s="63">
        <v>3.2530000000000001</v>
      </c>
      <c r="Q28" s="63">
        <f>P28/40.1</f>
        <v>8.1122194513715717E-2</v>
      </c>
      <c r="R28" s="63">
        <v>0.505</v>
      </c>
      <c r="S28" s="63">
        <f>R28/24.3</f>
        <v>2.0781893004115225E-2</v>
      </c>
      <c r="T28" s="63">
        <f t="shared" si="4"/>
        <v>0.10190408751783095</v>
      </c>
      <c r="U28" s="63">
        <v>0</v>
      </c>
      <c r="V28" s="63">
        <f>U28/54.9</f>
        <v>0</v>
      </c>
      <c r="W28" s="63">
        <v>3.8823999999999998E-3</v>
      </c>
      <c r="X28" s="63">
        <f>W28/18</f>
        <v>2.1568888888888889E-4</v>
      </c>
      <c r="Y28" s="63">
        <v>1.302</v>
      </c>
      <c r="Z28" s="63">
        <f>Y28/62</f>
        <v>2.1000000000000001E-2</v>
      </c>
      <c r="AA28" s="63">
        <v>2.5000000000000001E-3</v>
      </c>
      <c r="AB28" s="63">
        <f>AA28/46</f>
        <v>5.4347826086956524E-5</v>
      </c>
      <c r="AC28" s="63">
        <v>5.5455000000000005</v>
      </c>
      <c r="AD28" s="63">
        <f>AC28/96</f>
        <v>5.7765625000000008E-2</v>
      </c>
      <c r="AE28" s="63">
        <v>0.50649999999999995</v>
      </c>
      <c r="AF28" s="63">
        <f>AE28/35.5</f>
        <v>1.4267605633802815E-2</v>
      </c>
      <c r="AG28" s="63">
        <v>2E-3</v>
      </c>
      <c r="AH28" s="67">
        <f>AG28/94.9</f>
        <v>2.1074815595363539E-5</v>
      </c>
      <c r="AI28" s="35">
        <v>1.5365</v>
      </c>
      <c r="AJ28" s="36">
        <f>AI28/12</f>
        <v>0.12804166666666666</v>
      </c>
      <c r="AK28" s="74">
        <v>162.66999999999999</v>
      </c>
      <c r="AL28" s="41">
        <f>AK28/61</f>
        <v>2.6667213114754098</v>
      </c>
      <c r="AM28" s="78">
        <v>0.40343571428571434</v>
      </c>
      <c r="AN28" s="37">
        <v>-10.1</v>
      </c>
      <c r="AO28" s="85">
        <v>-27.1</v>
      </c>
      <c r="AP28" s="86" t="s">
        <v>26</v>
      </c>
      <c r="AQ28" s="130">
        <v>-1.25</v>
      </c>
      <c r="AR28" s="136">
        <f t="shared" si="15"/>
        <v>56234.132519034887</v>
      </c>
      <c r="AS28" s="136">
        <f t="shared" si="14"/>
        <v>140.58533129758723</v>
      </c>
      <c r="AT28" s="131">
        <v>-2.38</v>
      </c>
      <c r="AU28" s="132">
        <v>-5.39</v>
      </c>
    </row>
    <row r="29" spans="1:47" x14ac:dyDescent="0.25">
      <c r="A29" s="21" t="s">
        <v>28</v>
      </c>
      <c r="B29" s="39" t="s">
        <v>24</v>
      </c>
      <c r="C29" s="22" t="s">
        <v>30</v>
      </c>
      <c r="D29" s="157">
        <v>46.451070000000001</v>
      </c>
      <c r="E29" s="157">
        <v>15.401061</v>
      </c>
      <c r="F29" s="157">
        <v>1227</v>
      </c>
      <c r="G29" s="23">
        <v>41172</v>
      </c>
      <c r="H29" s="16" t="s">
        <v>26</v>
      </c>
      <c r="I29" s="54" t="s">
        <v>26</v>
      </c>
      <c r="J29" s="60">
        <v>6.5</v>
      </c>
      <c r="K29" s="60">
        <v>39.14</v>
      </c>
      <c r="L29" s="61">
        <v>1.5329999999999999</v>
      </c>
      <c r="M29" s="61">
        <f t="shared" si="0"/>
        <v>6.6943231441048037E-2</v>
      </c>
      <c r="N29" s="61">
        <v>0.309</v>
      </c>
      <c r="O29" s="61">
        <f t="shared" si="1"/>
        <v>7.9028132992327357E-3</v>
      </c>
      <c r="P29" s="61">
        <v>4.468</v>
      </c>
      <c r="Q29" s="61">
        <f t="shared" si="2"/>
        <v>0.11142144638403989</v>
      </c>
      <c r="R29" s="61">
        <v>1.4365000000000001</v>
      </c>
      <c r="S29" s="61">
        <f t="shared" si="3"/>
        <v>5.9115226337448562E-2</v>
      </c>
      <c r="T29" s="61">
        <f t="shared" si="4"/>
        <v>0.17053667272148845</v>
      </c>
      <c r="U29" s="61">
        <v>0</v>
      </c>
      <c r="V29" s="61">
        <f t="shared" si="5"/>
        <v>0</v>
      </c>
      <c r="W29" s="61">
        <v>0</v>
      </c>
      <c r="X29" s="61">
        <f t="shared" si="6"/>
        <v>0</v>
      </c>
      <c r="Y29" s="61">
        <v>0.63300000000000001</v>
      </c>
      <c r="Z29" s="61">
        <f t="shared" si="7"/>
        <v>1.0209677419354839E-2</v>
      </c>
      <c r="AA29" s="61">
        <v>3.0000000000000001E-3</v>
      </c>
      <c r="AB29" s="61">
        <f t="shared" si="8"/>
        <v>6.5217391304347834E-5</v>
      </c>
      <c r="AC29" s="61">
        <v>4.3445</v>
      </c>
      <c r="AD29" s="61">
        <f t="shared" si="9"/>
        <v>4.5255208333333331E-2</v>
      </c>
      <c r="AE29" s="61">
        <v>0.48699999999999999</v>
      </c>
      <c r="AF29" s="61">
        <f t="shared" si="10"/>
        <v>1.3718309859154929E-2</v>
      </c>
      <c r="AG29" s="61">
        <v>3.0000000000000001E-3</v>
      </c>
      <c r="AH29" s="61">
        <f t="shared" si="11"/>
        <v>3.1612223393045309E-5</v>
      </c>
      <c r="AI29" s="24">
        <v>14.827499999999999</v>
      </c>
      <c r="AJ29" s="26">
        <f t="shared" si="12"/>
        <v>1.235625</v>
      </c>
      <c r="AK29" s="73">
        <v>206</v>
      </c>
      <c r="AL29" s="24">
        <f t="shared" si="13"/>
        <v>3.377049180327869</v>
      </c>
      <c r="AM29" s="77">
        <v>0.57716666666666661</v>
      </c>
      <c r="AN29" s="27">
        <v>-6.5</v>
      </c>
      <c r="AO29" s="40">
        <v>-26.8</v>
      </c>
      <c r="AP29" s="87">
        <v>1</v>
      </c>
      <c r="AQ29" s="127">
        <v>-1.17</v>
      </c>
      <c r="AR29" s="145">
        <f t="shared" si="15"/>
        <v>67608.297539198189</v>
      </c>
      <c r="AS29" s="145">
        <f t="shared" si="14"/>
        <v>169.02074384799548</v>
      </c>
      <c r="AT29" s="128">
        <v>-1.9</v>
      </c>
      <c r="AU29" s="138">
        <v>-3.94</v>
      </c>
    </row>
    <row r="30" spans="1:47" x14ac:dyDescent="0.25">
      <c r="A30" s="21" t="s">
        <v>28</v>
      </c>
      <c r="B30" s="21" t="s">
        <v>24</v>
      </c>
      <c r="C30" s="22" t="s">
        <v>30</v>
      </c>
      <c r="D30" s="158">
        <v>46.451070000000001</v>
      </c>
      <c r="E30" s="158">
        <v>15.401061</v>
      </c>
      <c r="F30" s="158">
        <v>1227</v>
      </c>
      <c r="G30" s="23">
        <v>41212</v>
      </c>
      <c r="H30" s="16" t="s">
        <v>26</v>
      </c>
      <c r="I30" s="54" t="s">
        <v>26</v>
      </c>
      <c r="J30" s="60">
        <v>6.52</v>
      </c>
      <c r="K30" s="60">
        <v>41.75</v>
      </c>
      <c r="L30" s="61">
        <v>2.0720000000000001</v>
      </c>
      <c r="M30" s="61">
        <f t="shared" si="0"/>
        <v>9.0480349344978173E-2</v>
      </c>
      <c r="N30" s="61">
        <v>0.36</v>
      </c>
      <c r="O30" s="61">
        <f t="shared" si="1"/>
        <v>9.2071611253196923E-3</v>
      </c>
      <c r="P30" s="61">
        <v>4.0545</v>
      </c>
      <c r="Q30" s="61">
        <f t="shared" si="2"/>
        <v>0.10110972568578554</v>
      </c>
      <c r="R30" s="61">
        <v>1.1324999999999998</v>
      </c>
      <c r="S30" s="61">
        <f t="shared" si="3"/>
        <v>4.6604938271604932E-2</v>
      </c>
      <c r="T30" s="61">
        <f t="shared" si="4"/>
        <v>0.14771466395739047</v>
      </c>
      <c r="U30" s="61">
        <v>0</v>
      </c>
      <c r="V30" s="61">
        <f t="shared" si="5"/>
        <v>0</v>
      </c>
      <c r="W30" s="61">
        <v>0</v>
      </c>
      <c r="X30" s="61">
        <f t="shared" si="6"/>
        <v>0</v>
      </c>
      <c r="Y30" s="61">
        <v>1.6724999999999999</v>
      </c>
      <c r="Z30" s="61">
        <f t="shared" si="7"/>
        <v>2.6975806451612901E-2</v>
      </c>
      <c r="AA30" s="61">
        <v>1.5E-3</v>
      </c>
      <c r="AB30" s="61">
        <f t="shared" si="8"/>
        <v>3.2608695652173917E-5</v>
      </c>
      <c r="AC30" s="61">
        <v>5.0995000000000008</v>
      </c>
      <c r="AD30" s="61">
        <f t="shared" si="9"/>
        <v>5.3119791666666673E-2</v>
      </c>
      <c r="AE30" s="61">
        <v>0.63400000000000001</v>
      </c>
      <c r="AF30" s="61">
        <f t="shared" si="10"/>
        <v>1.7859154929577466E-2</v>
      </c>
      <c r="AG30" s="61">
        <v>0</v>
      </c>
      <c r="AH30" s="61">
        <f t="shared" si="11"/>
        <v>0</v>
      </c>
      <c r="AI30" s="24">
        <v>3.8115000000000001</v>
      </c>
      <c r="AJ30" s="26">
        <f t="shared" si="12"/>
        <v>0.31762499999999999</v>
      </c>
      <c r="AK30" s="73">
        <v>216.67</v>
      </c>
      <c r="AL30" s="24">
        <f t="shared" si="13"/>
        <v>3.5519672131147537</v>
      </c>
      <c r="AM30" s="77">
        <v>0.52794642857142859</v>
      </c>
      <c r="AN30" s="68" t="s">
        <v>26</v>
      </c>
      <c r="AO30" s="69" t="s">
        <v>26</v>
      </c>
      <c r="AP30" s="82" t="s">
        <v>26</v>
      </c>
      <c r="AQ30" s="127">
        <v>-1.17</v>
      </c>
      <c r="AR30" s="146">
        <f t="shared" si="15"/>
        <v>67608.297539198189</v>
      </c>
      <c r="AS30" s="146">
        <f t="shared" si="14"/>
        <v>169.02074384799548</v>
      </c>
      <c r="AT30" s="128">
        <v>-1.9</v>
      </c>
      <c r="AU30" s="138">
        <v>-4</v>
      </c>
    </row>
    <row r="31" spans="1:47" x14ac:dyDescent="0.25">
      <c r="A31" s="21" t="s">
        <v>28</v>
      </c>
      <c r="B31" s="21" t="s">
        <v>24</v>
      </c>
      <c r="C31" s="22" t="s">
        <v>30</v>
      </c>
      <c r="D31" s="158">
        <v>46.451070000000001</v>
      </c>
      <c r="E31" s="158">
        <v>15.401061</v>
      </c>
      <c r="F31" s="158">
        <v>1227</v>
      </c>
      <c r="G31" s="23">
        <v>41302</v>
      </c>
      <c r="H31" s="16" t="s">
        <v>26</v>
      </c>
      <c r="I31" s="54" t="s">
        <v>26</v>
      </c>
      <c r="J31" s="60">
        <v>6.47</v>
      </c>
      <c r="K31" s="60">
        <v>41.62</v>
      </c>
      <c r="L31" s="61">
        <v>2.7104999999999997</v>
      </c>
      <c r="M31" s="61">
        <f t="shared" si="0"/>
        <v>0.11836244541484715</v>
      </c>
      <c r="N31" s="61">
        <v>0.43049999999999999</v>
      </c>
      <c r="O31" s="61">
        <f t="shared" si="1"/>
        <v>1.1010230179028132E-2</v>
      </c>
      <c r="P31" s="61">
        <v>4.4480000000000004</v>
      </c>
      <c r="Q31" s="61">
        <f t="shared" si="2"/>
        <v>0.11092269326683292</v>
      </c>
      <c r="R31" s="61">
        <v>0.85349999999999993</v>
      </c>
      <c r="S31" s="61">
        <f t="shared" si="3"/>
        <v>3.512345679012345E-2</v>
      </c>
      <c r="T31" s="61">
        <f t="shared" si="4"/>
        <v>0.14604615005695637</v>
      </c>
      <c r="U31" s="61">
        <v>0</v>
      </c>
      <c r="V31" s="61">
        <f t="shared" si="5"/>
        <v>0</v>
      </c>
      <c r="W31" s="61">
        <v>3.8823999999999998E-4</v>
      </c>
      <c r="X31" s="61">
        <f t="shared" si="6"/>
        <v>2.1568888888888887E-5</v>
      </c>
      <c r="Y31" s="61">
        <v>2.4980000000000002</v>
      </c>
      <c r="Z31" s="61">
        <f t="shared" si="7"/>
        <v>4.0290322580645167E-2</v>
      </c>
      <c r="AA31" s="61">
        <v>1E-3</v>
      </c>
      <c r="AB31" s="61">
        <f t="shared" si="8"/>
        <v>2.173913043478261E-5</v>
      </c>
      <c r="AC31" s="61">
        <v>5.9355000000000002</v>
      </c>
      <c r="AD31" s="61">
        <f t="shared" si="9"/>
        <v>6.1828125000000005E-2</v>
      </c>
      <c r="AE31" s="61">
        <v>0.59949999999999992</v>
      </c>
      <c r="AF31" s="61">
        <f t="shared" si="10"/>
        <v>1.6887323943661971E-2</v>
      </c>
      <c r="AG31" s="61">
        <v>2.5000000000000001E-2</v>
      </c>
      <c r="AH31" s="61">
        <f t="shared" si="11"/>
        <v>2.6343519494204424E-4</v>
      </c>
      <c r="AI31" s="24">
        <v>1.3960000000000001</v>
      </c>
      <c r="AJ31" s="26">
        <f t="shared" si="12"/>
        <v>0.11633333333333334</v>
      </c>
      <c r="AK31" s="73">
        <v>196</v>
      </c>
      <c r="AL31" s="24">
        <f t="shared" si="13"/>
        <v>3.2131147540983607</v>
      </c>
      <c r="AM31" s="77">
        <v>0.63283333333333336</v>
      </c>
      <c r="AN31" s="27">
        <v>-14.2</v>
      </c>
      <c r="AO31" s="40">
        <v>-27</v>
      </c>
      <c r="AP31" s="84" t="s">
        <v>26</v>
      </c>
      <c r="AQ31" s="127">
        <v>-1.1599999999999999</v>
      </c>
      <c r="AR31" s="146">
        <f t="shared" si="15"/>
        <v>69183.097091893651</v>
      </c>
      <c r="AS31" s="146">
        <f t="shared" si="14"/>
        <v>172.95774272973412</v>
      </c>
      <c r="AT31" s="128">
        <v>-1.95</v>
      </c>
      <c r="AU31" s="138">
        <v>-4.26</v>
      </c>
    </row>
    <row r="32" spans="1:47" x14ac:dyDescent="0.25">
      <c r="A32" s="28" t="s">
        <v>28</v>
      </c>
      <c r="B32" s="21" t="s">
        <v>24</v>
      </c>
      <c r="C32" s="22" t="s">
        <v>30</v>
      </c>
      <c r="D32" s="158">
        <v>46.451070000000001</v>
      </c>
      <c r="E32" s="158">
        <v>15.401061</v>
      </c>
      <c r="F32" s="158">
        <v>1227</v>
      </c>
      <c r="G32" s="23">
        <v>41417</v>
      </c>
      <c r="H32" s="16" t="s">
        <v>26</v>
      </c>
      <c r="I32" s="54" t="s">
        <v>26</v>
      </c>
      <c r="J32" s="60">
        <v>6.3</v>
      </c>
      <c r="K32" s="60">
        <v>37.119999999999997</v>
      </c>
      <c r="L32" s="61">
        <v>2.1044999999999998</v>
      </c>
      <c r="M32" s="61">
        <f t="shared" si="0"/>
        <v>9.1899563318777286E-2</v>
      </c>
      <c r="N32" s="61">
        <v>0.315</v>
      </c>
      <c r="O32" s="61">
        <f t="shared" si="1"/>
        <v>8.056265984654731E-3</v>
      </c>
      <c r="P32" s="61">
        <v>3.6259999999999999</v>
      </c>
      <c r="Q32" s="61">
        <f t="shared" si="2"/>
        <v>9.0423940149625931E-2</v>
      </c>
      <c r="R32" s="61">
        <v>0.83200000000000007</v>
      </c>
      <c r="S32" s="61">
        <f t="shared" si="3"/>
        <v>3.4238683127572021E-2</v>
      </c>
      <c r="T32" s="61">
        <f t="shared" si="4"/>
        <v>0.12466262327719796</v>
      </c>
      <c r="U32" s="61">
        <v>0</v>
      </c>
      <c r="V32" s="61">
        <f t="shared" si="5"/>
        <v>0</v>
      </c>
      <c r="W32" s="61">
        <v>5.0471200000000004E-3</v>
      </c>
      <c r="X32" s="61">
        <f t="shared" si="6"/>
        <v>2.8039555555555557E-4</v>
      </c>
      <c r="Y32" s="61">
        <v>1.786</v>
      </c>
      <c r="Z32" s="61">
        <f t="shared" si="7"/>
        <v>2.8806451612903225E-2</v>
      </c>
      <c r="AA32" s="61">
        <v>3.5000000000000001E-3</v>
      </c>
      <c r="AB32" s="61">
        <f t="shared" si="8"/>
        <v>7.6086956521739137E-5</v>
      </c>
      <c r="AC32" s="61">
        <v>5.2484999999999999</v>
      </c>
      <c r="AD32" s="61">
        <f t="shared" si="9"/>
        <v>5.4671875000000002E-2</v>
      </c>
      <c r="AE32" s="61">
        <v>0.53500000000000003</v>
      </c>
      <c r="AF32" s="61">
        <f t="shared" si="10"/>
        <v>1.5070422535211268E-2</v>
      </c>
      <c r="AG32" s="61">
        <v>0.01</v>
      </c>
      <c r="AH32" s="61">
        <f t="shared" si="11"/>
        <v>1.053740779768177E-4</v>
      </c>
      <c r="AI32" s="24">
        <v>2.129</v>
      </c>
      <c r="AJ32" s="26">
        <f t="shared" si="12"/>
        <v>0.17741666666666667</v>
      </c>
      <c r="AK32" s="73">
        <v>156.66999999999999</v>
      </c>
      <c r="AL32" s="24">
        <f t="shared" si="13"/>
        <v>2.5683606557377048</v>
      </c>
      <c r="AM32" s="77">
        <v>0.54141666666666666</v>
      </c>
      <c r="AN32" s="27">
        <v>-12.8</v>
      </c>
      <c r="AO32" s="40">
        <v>-27</v>
      </c>
      <c r="AP32" s="84" t="s">
        <v>26</v>
      </c>
      <c r="AQ32" s="127">
        <v>-1.0900000000000001</v>
      </c>
      <c r="AR32" s="146">
        <f t="shared" si="15"/>
        <v>81283.05161640991</v>
      </c>
      <c r="AS32" s="146">
        <f t="shared" si="14"/>
        <v>203.20762904102477</v>
      </c>
      <c r="AT32" s="128">
        <v>-2.29</v>
      </c>
      <c r="AU32" s="138">
        <v>-4.87</v>
      </c>
    </row>
    <row r="33" spans="1:47" x14ac:dyDescent="0.25">
      <c r="A33" s="28" t="s">
        <v>28</v>
      </c>
      <c r="B33" s="21" t="s">
        <v>24</v>
      </c>
      <c r="C33" s="22" t="s">
        <v>30</v>
      </c>
      <c r="D33" s="158">
        <v>46.451070000000001</v>
      </c>
      <c r="E33" s="158">
        <v>15.401061</v>
      </c>
      <c r="F33" s="158">
        <v>1227</v>
      </c>
      <c r="G33" s="23">
        <v>41492</v>
      </c>
      <c r="H33" s="16" t="s">
        <v>26</v>
      </c>
      <c r="I33" s="54" t="s">
        <v>26</v>
      </c>
      <c r="J33" s="60">
        <v>6.56</v>
      </c>
      <c r="K33" s="60">
        <v>44.94</v>
      </c>
      <c r="L33" s="61">
        <v>2.8674999999999997</v>
      </c>
      <c r="M33" s="61">
        <f t="shared" si="0"/>
        <v>0.1252183406113537</v>
      </c>
      <c r="N33" s="61">
        <v>0.46100000000000002</v>
      </c>
      <c r="O33" s="61">
        <f t="shared" si="1"/>
        <v>1.1790281329923274E-2</v>
      </c>
      <c r="P33" s="61">
        <v>4.4619999999999997</v>
      </c>
      <c r="Q33" s="61">
        <f t="shared" si="2"/>
        <v>0.11127182044887779</v>
      </c>
      <c r="R33" s="61">
        <v>0.78849999999999998</v>
      </c>
      <c r="S33" s="61">
        <f t="shared" si="3"/>
        <v>3.244855967078189E-2</v>
      </c>
      <c r="T33" s="61">
        <f t="shared" si="4"/>
        <v>0.14372038011965968</v>
      </c>
      <c r="U33" s="61">
        <v>0</v>
      </c>
      <c r="V33" s="61">
        <f t="shared" si="5"/>
        <v>0</v>
      </c>
      <c r="W33" s="61">
        <v>1.785904E-2</v>
      </c>
      <c r="X33" s="61">
        <f t="shared" si="6"/>
        <v>9.921688888888888E-4</v>
      </c>
      <c r="Y33" s="61">
        <v>1.3560000000000001</v>
      </c>
      <c r="Z33" s="61">
        <f t="shared" si="7"/>
        <v>2.1870967741935487E-2</v>
      </c>
      <c r="AA33" s="61">
        <v>2.3E-2</v>
      </c>
      <c r="AB33" s="61">
        <f t="shared" si="8"/>
        <v>5.0000000000000001E-4</v>
      </c>
      <c r="AC33" s="61">
        <v>5.54</v>
      </c>
      <c r="AD33" s="61">
        <f t="shared" si="9"/>
        <v>5.7708333333333334E-2</v>
      </c>
      <c r="AE33" s="61">
        <v>0.58250000000000002</v>
      </c>
      <c r="AF33" s="61">
        <f t="shared" si="10"/>
        <v>1.6408450704225353E-2</v>
      </c>
      <c r="AG33" s="61">
        <v>0</v>
      </c>
      <c r="AH33" s="61">
        <f t="shared" si="11"/>
        <v>0</v>
      </c>
      <c r="AI33" s="24">
        <v>2.2064999999999997</v>
      </c>
      <c r="AJ33" s="26">
        <f t="shared" si="12"/>
        <v>0.18387499999999998</v>
      </c>
      <c r="AK33" s="73">
        <v>230.67</v>
      </c>
      <c r="AL33" s="24">
        <f t="shared" si="13"/>
        <v>3.7814754098360654</v>
      </c>
      <c r="AM33" s="77">
        <v>0.5615</v>
      </c>
      <c r="AN33" s="27">
        <v>-15.6</v>
      </c>
      <c r="AO33" s="40">
        <v>-26.9</v>
      </c>
      <c r="AP33" s="84" t="s">
        <v>26</v>
      </c>
      <c r="AQ33" s="127">
        <v>-1.19</v>
      </c>
      <c r="AR33" s="146">
        <f t="shared" si="15"/>
        <v>64565.422903465536</v>
      </c>
      <c r="AS33" s="146">
        <f t="shared" si="14"/>
        <v>161.41355725866384</v>
      </c>
      <c r="AT33" s="128">
        <v>-1.79</v>
      </c>
      <c r="AU33" s="138">
        <v>-3.99</v>
      </c>
    </row>
    <row r="34" spans="1:47" x14ac:dyDescent="0.25">
      <c r="A34" s="28" t="s">
        <v>28</v>
      </c>
      <c r="B34" s="21" t="s">
        <v>24</v>
      </c>
      <c r="C34" s="22" t="s">
        <v>30</v>
      </c>
      <c r="D34" s="158">
        <v>46.451070000000001</v>
      </c>
      <c r="E34" s="158">
        <v>15.401061</v>
      </c>
      <c r="F34" s="158">
        <v>1227</v>
      </c>
      <c r="G34" s="23">
        <v>41605</v>
      </c>
      <c r="H34" s="16" t="s">
        <v>26</v>
      </c>
      <c r="I34" s="54" t="s">
        <v>26</v>
      </c>
      <c r="J34" s="60">
        <v>6.34</v>
      </c>
      <c r="K34" s="60">
        <v>35.799999999999997</v>
      </c>
      <c r="L34" s="61">
        <v>2.0804999999999998</v>
      </c>
      <c r="M34" s="61">
        <f t="shared" si="0"/>
        <v>9.085152838427947E-2</v>
      </c>
      <c r="N34" s="61">
        <v>0.33150000000000002</v>
      </c>
      <c r="O34" s="61">
        <f t="shared" si="1"/>
        <v>8.4782608695652181E-3</v>
      </c>
      <c r="P34" s="61">
        <v>3.4234999999999998</v>
      </c>
      <c r="Q34" s="61">
        <f t="shared" si="2"/>
        <v>8.5374064837905231E-2</v>
      </c>
      <c r="R34" s="61">
        <v>0.79</v>
      </c>
      <c r="S34" s="61">
        <f t="shared" si="3"/>
        <v>3.2510288065843621E-2</v>
      </c>
      <c r="T34" s="61">
        <f t="shared" si="4"/>
        <v>0.11788435290374885</v>
      </c>
      <c r="U34" s="61">
        <v>0</v>
      </c>
      <c r="V34" s="61">
        <f t="shared" si="5"/>
        <v>0</v>
      </c>
      <c r="W34" s="61">
        <v>4.6588799999999998E-3</v>
      </c>
      <c r="X34" s="61">
        <f t="shared" si="6"/>
        <v>2.5882666666666667E-4</v>
      </c>
      <c r="Y34" s="61">
        <v>1.508</v>
      </c>
      <c r="Z34" s="61">
        <f t="shared" si="7"/>
        <v>2.4322580645161289E-2</v>
      </c>
      <c r="AA34" s="61">
        <v>5.0000000000000001E-3</v>
      </c>
      <c r="AB34" s="61">
        <f t="shared" si="8"/>
        <v>1.0869565217391305E-4</v>
      </c>
      <c r="AC34" s="61">
        <v>5.2885</v>
      </c>
      <c r="AD34" s="61">
        <f t="shared" si="9"/>
        <v>5.5088541666666664E-2</v>
      </c>
      <c r="AE34" s="61">
        <v>0.52500000000000002</v>
      </c>
      <c r="AF34" s="61">
        <f t="shared" si="10"/>
        <v>1.4788732394366198E-2</v>
      </c>
      <c r="AG34" s="61">
        <v>6.3E-2</v>
      </c>
      <c r="AH34" s="61">
        <f t="shared" si="11"/>
        <v>6.6385669125395153E-4</v>
      </c>
      <c r="AI34" s="24">
        <v>2.2995000000000001</v>
      </c>
      <c r="AJ34" s="26">
        <f t="shared" si="12"/>
        <v>0.19162500000000002</v>
      </c>
      <c r="AK34" s="73">
        <v>157.33000000000001</v>
      </c>
      <c r="AL34" s="24">
        <f t="shared" si="13"/>
        <v>2.5791803278688525</v>
      </c>
      <c r="AM34" s="77">
        <v>0.47141666666666671</v>
      </c>
      <c r="AN34" s="27">
        <v>-9.4</v>
      </c>
      <c r="AO34" s="40">
        <v>-26.8</v>
      </c>
      <c r="AP34" s="84" t="s">
        <v>26</v>
      </c>
      <c r="AQ34" s="127">
        <v>-1.1299999999999999</v>
      </c>
      <c r="AR34" s="146">
        <f t="shared" si="15"/>
        <v>74131.024130091755</v>
      </c>
      <c r="AS34" s="146">
        <f t="shared" si="14"/>
        <v>185.3275603252294</v>
      </c>
      <c r="AT34" s="128">
        <v>-2.27</v>
      </c>
      <c r="AU34" s="138">
        <v>-4.83</v>
      </c>
    </row>
    <row r="35" spans="1:47" x14ac:dyDescent="0.25">
      <c r="A35" s="28" t="s">
        <v>28</v>
      </c>
      <c r="B35" s="21" t="s">
        <v>24</v>
      </c>
      <c r="C35" s="22" t="s">
        <v>30</v>
      </c>
      <c r="D35" s="158">
        <v>46.451070000000001</v>
      </c>
      <c r="E35" s="158">
        <v>15.401061</v>
      </c>
      <c r="F35" s="158">
        <v>1227</v>
      </c>
      <c r="G35" s="23">
        <v>41690</v>
      </c>
      <c r="H35" s="16" t="s">
        <v>26</v>
      </c>
      <c r="I35" s="54" t="s">
        <v>26</v>
      </c>
      <c r="J35" s="60">
        <v>6.3</v>
      </c>
      <c r="K35" s="60">
        <v>31.86</v>
      </c>
      <c r="L35" s="61">
        <v>1.8959999999999999</v>
      </c>
      <c r="M35" s="61">
        <f t="shared" si="0"/>
        <v>8.279475982532751E-2</v>
      </c>
      <c r="N35" s="61">
        <v>0.32550000000000001</v>
      </c>
      <c r="O35" s="61">
        <f t="shared" si="1"/>
        <v>8.3248081841432228E-3</v>
      </c>
      <c r="P35" s="61">
        <v>3.0815000000000001</v>
      </c>
      <c r="Q35" s="61">
        <f t="shared" si="2"/>
        <v>7.6845386533665835E-2</v>
      </c>
      <c r="R35" s="61">
        <v>0.67900000000000005</v>
      </c>
      <c r="S35" s="61">
        <f t="shared" si="3"/>
        <v>2.7942386831275721E-2</v>
      </c>
      <c r="T35" s="61">
        <f t="shared" si="4"/>
        <v>0.10478777336494155</v>
      </c>
      <c r="U35" s="61">
        <v>0</v>
      </c>
      <c r="V35" s="61">
        <f t="shared" si="5"/>
        <v>0</v>
      </c>
      <c r="W35" s="61">
        <v>0</v>
      </c>
      <c r="X35" s="61">
        <f t="shared" si="6"/>
        <v>0</v>
      </c>
      <c r="Y35" s="61">
        <v>1.2425000000000002</v>
      </c>
      <c r="Z35" s="61">
        <f t="shared" si="7"/>
        <v>2.0040322580645163E-2</v>
      </c>
      <c r="AA35" s="61">
        <v>4.5000000000000005E-3</v>
      </c>
      <c r="AB35" s="61">
        <f t="shared" si="8"/>
        <v>9.7826086956521744E-5</v>
      </c>
      <c r="AC35" s="61">
        <v>4.5634999999999994</v>
      </c>
      <c r="AD35" s="61">
        <f t="shared" si="9"/>
        <v>4.753645833333333E-2</v>
      </c>
      <c r="AE35" s="61">
        <v>0.50700000000000001</v>
      </c>
      <c r="AF35" s="61">
        <f t="shared" si="10"/>
        <v>1.4281690140845071E-2</v>
      </c>
      <c r="AG35" s="61">
        <v>0</v>
      </c>
      <c r="AH35" s="61">
        <f t="shared" si="11"/>
        <v>0</v>
      </c>
      <c r="AI35" s="24">
        <v>4.1105</v>
      </c>
      <c r="AJ35" s="26">
        <f t="shared" si="12"/>
        <v>0.34254166666666669</v>
      </c>
      <c r="AK35" s="73">
        <v>123.33</v>
      </c>
      <c r="AL35" s="24">
        <f t="shared" si="13"/>
        <v>2.0218032786885245</v>
      </c>
      <c r="AM35" s="77">
        <v>0.45610000000000001</v>
      </c>
      <c r="AN35" s="27">
        <v>-18.7</v>
      </c>
      <c r="AO35" s="40">
        <v>-26.5</v>
      </c>
      <c r="AP35" s="84" t="s">
        <v>26</v>
      </c>
      <c r="AQ35" s="127">
        <v>-1.19</v>
      </c>
      <c r="AR35" s="146">
        <f t="shared" si="15"/>
        <v>64565.422903465536</v>
      </c>
      <c r="AS35" s="146">
        <f t="shared" si="14"/>
        <v>161.41355725866384</v>
      </c>
      <c r="AT35" s="128">
        <v>-2.4500000000000002</v>
      </c>
      <c r="AU35" s="138">
        <v>-5.21</v>
      </c>
    </row>
    <row r="36" spans="1:47" x14ac:dyDescent="0.25">
      <c r="A36" s="28" t="s">
        <v>28</v>
      </c>
      <c r="B36" s="21" t="s">
        <v>24</v>
      </c>
      <c r="C36" s="22" t="s">
        <v>30</v>
      </c>
      <c r="D36" s="158">
        <v>46.451070000000001</v>
      </c>
      <c r="E36" s="158">
        <v>15.401061</v>
      </c>
      <c r="F36" s="158">
        <v>1227</v>
      </c>
      <c r="G36" s="30">
        <v>41746</v>
      </c>
      <c r="H36" s="16" t="s">
        <v>26</v>
      </c>
      <c r="I36" s="54" t="s">
        <v>26</v>
      </c>
      <c r="J36" s="60">
        <v>6.41</v>
      </c>
      <c r="K36" s="60">
        <v>38.479999999999997</v>
      </c>
      <c r="L36" s="61">
        <v>1.974</v>
      </c>
      <c r="M36" s="61">
        <f>L36/22.9</f>
        <v>8.6200873362445418E-2</v>
      </c>
      <c r="N36" s="61">
        <v>0.29199999999999998</v>
      </c>
      <c r="O36" s="61">
        <f>N36/39.1</f>
        <v>7.4680306905370837E-3</v>
      </c>
      <c r="P36" s="61">
        <v>3.2374999999999998</v>
      </c>
      <c r="Q36" s="61">
        <f>P36/40.1</f>
        <v>8.0735660847880295E-2</v>
      </c>
      <c r="R36" s="61">
        <v>0.60749999999999993</v>
      </c>
      <c r="S36" s="61">
        <f>R36/24.3</f>
        <v>2.4999999999999998E-2</v>
      </c>
      <c r="T36" s="61">
        <f t="shared" si="4"/>
        <v>0.10573566084788029</v>
      </c>
      <c r="U36" s="61">
        <v>0</v>
      </c>
      <c r="V36" s="61">
        <f>U36/54.9</f>
        <v>0</v>
      </c>
      <c r="W36" s="61">
        <v>2.2129679999999995E-2</v>
      </c>
      <c r="X36" s="61">
        <f>W36/18</f>
        <v>1.2294266666666664E-3</v>
      </c>
      <c r="Y36" s="61">
        <v>1.6194999999999999</v>
      </c>
      <c r="Z36" s="61">
        <f>Y36/62</f>
        <v>2.6120967741935484E-2</v>
      </c>
      <c r="AA36" s="61">
        <v>5.0000000000000001E-4</v>
      </c>
      <c r="AB36" s="61">
        <f>AA36/46</f>
        <v>1.0869565217391305E-5</v>
      </c>
      <c r="AC36" s="61">
        <v>5.577</v>
      </c>
      <c r="AD36" s="61">
        <f>AC36/96</f>
        <v>5.809375E-2</v>
      </c>
      <c r="AE36" s="61">
        <v>0.501</v>
      </c>
      <c r="AF36" s="61">
        <f>AE36/35.5</f>
        <v>1.4112676056338027E-2</v>
      </c>
      <c r="AG36" s="61">
        <v>4.3499999999999997E-2</v>
      </c>
      <c r="AH36" s="61">
        <f>AG36/94.9</f>
        <v>4.5837723919915695E-4</v>
      </c>
      <c r="AI36" s="24">
        <v>1.32</v>
      </c>
      <c r="AJ36" s="26">
        <f>AI36/12</f>
        <v>0.11</v>
      </c>
      <c r="AK36" s="73">
        <v>161.33000000000001</v>
      </c>
      <c r="AL36" s="24">
        <f>AK36/61</f>
        <v>2.6447540983606559</v>
      </c>
      <c r="AM36" s="77">
        <v>0.43751428571428569</v>
      </c>
      <c r="AN36" s="27">
        <v>-14.1</v>
      </c>
      <c r="AO36" s="40">
        <v>-27.6</v>
      </c>
      <c r="AP36" s="84" t="s">
        <v>26</v>
      </c>
      <c r="AQ36" s="127">
        <v>-1.19</v>
      </c>
      <c r="AR36" s="146">
        <f t="shared" si="15"/>
        <v>64565.422903465536</v>
      </c>
      <c r="AS36" s="146">
        <f t="shared" si="14"/>
        <v>161.41355725866384</v>
      </c>
      <c r="AT36" s="128">
        <v>-2.2200000000000002</v>
      </c>
      <c r="AU36" s="138">
        <v>-4.8099999999999996</v>
      </c>
    </row>
    <row r="37" spans="1:47" ht="16.5" thickBot="1" x14ac:dyDescent="0.3">
      <c r="A37" s="31" t="s">
        <v>28</v>
      </c>
      <c r="B37" s="43" t="s">
        <v>24</v>
      </c>
      <c r="C37" s="32" t="s">
        <v>30</v>
      </c>
      <c r="D37" s="158">
        <v>46.451070000000001</v>
      </c>
      <c r="E37" s="158">
        <v>15.401061</v>
      </c>
      <c r="F37" s="158">
        <v>1227</v>
      </c>
      <c r="G37" s="33">
        <v>41802</v>
      </c>
      <c r="H37" s="17" t="s">
        <v>26</v>
      </c>
      <c r="I37" s="55" t="s">
        <v>26</v>
      </c>
      <c r="J37" s="62">
        <v>6.45</v>
      </c>
      <c r="K37" s="62">
        <v>39.53</v>
      </c>
      <c r="L37" s="63">
        <v>2.1844999999999999</v>
      </c>
      <c r="M37" s="63">
        <f>L37/22.9</f>
        <v>9.5393013100436685E-2</v>
      </c>
      <c r="N37" s="63">
        <v>0.34150000000000003</v>
      </c>
      <c r="O37" s="63">
        <f>N37/39.1</f>
        <v>8.7340153452685424E-3</v>
      </c>
      <c r="P37" s="63">
        <v>3.5510000000000002</v>
      </c>
      <c r="Q37" s="63">
        <f>P37/40.1</f>
        <v>8.8553615960099752E-2</v>
      </c>
      <c r="R37" s="63">
        <v>0.60749999999999993</v>
      </c>
      <c r="S37" s="63">
        <f>R37/24.3</f>
        <v>2.4999999999999998E-2</v>
      </c>
      <c r="T37" s="63">
        <f t="shared" si="4"/>
        <v>0.11355361596009975</v>
      </c>
      <c r="U37" s="63">
        <v>0</v>
      </c>
      <c r="V37" s="63">
        <f>U37/54.9</f>
        <v>0</v>
      </c>
      <c r="W37" s="63">
        <v>3.4941600000000001E-3</v>
      </c>
      <c r="X37" s="63">
        <f>W37/18</f>
        <v>1.9411999999999999E-4</v>
      </c>
      <c r="Y37" s="63">
        <v>1.1579999999999999</v>
      </c>
      <c r="Z37" s="63">
        <f>Y37/62</f>
        <v>1.8677419354838708E-2</v>
      </c>
      <c r="AA37" s="63">
        <v>1.5E-3</v>
      </c>
      <c r="AB37" s="63">
        <f>AA37/46</f>
        <v>3.2608695652173917E-5</v>
      </c>
      <c r="AC37" s="63">
        <v>5.6230000000000002</v>
      </c>
      <c r="AD37" s="63">
        <f>AC37/96</f>
        <v>5.8572916666666669E-2</v>
      </c>
      <c r="AE37" s="63">
        <v>0.4975</v>
      </c>
      <c r="AF37" s="63">
        <f>AE37/35.5</f>
        <v>1.4014084507042253E-2</v>
      </c>
      <c r="AG37" s="63">
        <v>0</v>
      </c>
      <c r="AH37" s="63">
        <f>AG37/94.9</f>
        <v>0</v>
      </c>
      <c r="AI37" s="41">
        <v>1.3825000000000001</v>
      </c>
      <c r="AJ37" s="36">
        <f>AI37/12</f>
        <v>0.11520833333333334</v>
      </c>
      <c r="AK37" s="74">
        <v>186</v>
      </c>
      <c r="AL37" s="41">
        <f>AK37/61</f>
        <v>3.0491803278688523</v>
      </c>
      <c r="AM37" s="78">
        <v>0.37168571428571429</v>
      </c>
      <c r="AN37" s="37">
        <v>-14</v>
      </c>
      <c r="AO37" s="85">
        <v>-26.2</v>
      </c>
      <c r="AP37" s="86" t="s">
        <v>26</v>
      </c>
      <c r="AQ37" s="130">
        <v>-1.17</v>
      </c>
      <c r="AR37" s="136">
        <f t="shared" si="15"/>
        <v>67608.297539198189</v>
      </c>
      <c r="AS37" s="136">
        <f t="shared" si="14"/>
        <v>169.02074384799548</v>
      </c>
      <c r="AT37" s="131">
        <v>-2.08</v>
      </c>
      <c r="AU37" s="141">
        <v>-4.58</v>
      </c>
    </row>
    <row r="38" spans="1:47" x14ac:dyDescent="0.25">
      <c r="A38" s="21" t="s">
        <v>31</v>
      </c>
      <c r="B38" s="21" t="s">
        <v>32</v>
      </c>
      <c r="C38" s="22" t="s">
        <v>33</v>
      </c>
      <c r="D38" s="160">
        <v>46.397196000000001</v>
      </c>
      <c r="E38" s="160">
        <v>15.442676000000001</v>
      </c>
      <c r="F38" s="157">
        <v>415</v>
      </c>
      <c r="G38" s="23">
        <v>41172</v>
      </c>
      <c r="H38" s="19">
        <v>4.8440000000000003</v>
      </c>
      <c r="I38" s="57">
        <v>13.7</v>
      </c>
      <c r="J38" s="60">
        <v>6.67</v>
      </c>
      <c r="K38" s="60">
        <v>54.15</v>
      </c>
      <c r="L38" s="61">
        <v>1.887</v>
      </c>
      <c r="M38" s="61">
        <f t="shared" si="0"/>
        <v>8.240174672489084E-2</v>
      </c>
      <c r="N38" s="61">
        <v>0.57499999999999996</v>
      </c>
      <c r="O38" s="61">
        <f t="shared" si="1"/>
        <v>1.4705882352941175E-2</v>
      </c>
      <c r="P38" s="61">
        <v>6.4664999999999999</v>
      </c>
      <c r="Q38" s="61">
        <f t="shared" si="2"/>
        <v>0.16125935162094762</v>
      </c>
      <c r="R38" s="61">
        <v>1.9079999999999999</v>
      </c>
      <c r="S38" s="61">
        <f t="shared" si="3"/>
        <v>7.8518518518518515E-2</v>
      </c>
      <c r="T38" s="61">
        <f t="shared" si="4"/>
        <v>0.23977787013946614</v>
      </c>
      <c r="U38" s="61">
        <v>0</v>
      </c>
      <c r="V38" s="61">
        <f t="shared" si="5"/>
        <v>0</v>
      </c>
      <c r="W38" s="61">
        <v>0</v>
      </c>
      <c r="X38" s="61">
        <f t="shared" si="6"/>
        <v>0</v>
      </c>
      <c r="Y38" s="61">
        <v>1.0760000000000001</v>
      </c>
      <c r="Z38" s="61">
        <f t="shared" si="7"/>
        <v>1.7354838709677422E-2</v>
      </c>
      <c r="AA38" s="61">
        <v>3.0000000000000001E-3</v>
      </c>
      <c r="AB38" s="61">
        <f t="shared" si="8"/>
        <v>6.5217391304347834E-5</v>
      </c>
      <c r="AC38" s="61">
        <v>4.4055</v>
      </c>
      <c r="AD38" s="61">
        <f t="shared" si="9"/>
        <v>4.5890624999999997E-2</v>
      </c>
      <c r="AE38" s="61">
        <v>1.6099999999999999</v>
      </c>
      <c r="AF38" s="61">
        <f t="shared" si="10"/>
        <v>4.5352112676056336E-2</v>
      </c>
      <c r="AG38" s="61">
        <v>0</v>
      </c>
      <c r="AH38" s="61">
        <f t="shared" si="11"/>
        <v>0</v>
      </c>
      <c r="AI38" s="24">
        <v>11.567</v>
      </c>
      <c r="AJ38" s="26">
        <f t="shared" si="12"/>
        <v>0.96391666666666664</v>
      </c>
      <c r="AK38" s="73">
        <v>332.67</v>
      </c>
      <c r="AL38" s="24">
        <f t="shared" si="13"/>
        <v>5.4536065573770491</v>
      </c>
      <c r="AM38" s="77">
        <v>0.58016666666666672</v>
      </c>
      <c r="AN38" s="27">
        <v>-1.4</v>
      </c>
      <c r="AO38" s="40">
        <v>-23.4</v>
      </c>
      <c r="AP38" s="87">
        <v>1.4</v>
      </c>
      <c r="AQ38" s="127">
        <v>-1.21</v>
      </c>
      <c r="AR38" s="145">
        <f t="shared" si="15"/>
        <v>61659.500186148223</v>
      </c>
      <c r="AS38" s="145">
        <f t="shared" si="14"/>
        <v>154.14875046537057</v>
      </c>
      <c r="AT38" s="128">
        <v>-1.55</v>
      </c>
      <c r="AU38" s="129">
        <v>-3.45</v>
      </c>
    </row>
    <row r="39" spans="1:47" x14ac:dyDescent="0.25">
      <c r="A39" s="21" t="s">
        <v>31</v>
      </c>
      <c r="B39" s="21" t="s">
        <v>32</v>
      </c>
      <c r="C39" s="22" t="s">
        <v>33</v>
      </c>
      <c r="D39" s="162">
        <v>46.397196000000001</v>
      </c>
      <c r="E39" s="162">
        <v>15.442676000000001</v>
      </c>
      <c r="F39" s="158">
        <v>415</v>
      </c>
      <c r="G39" s="23">
        <v>41212</v>
      </c>
      <c r="H39" s="44" t="s">
        <v>26</v>
      </c>
      <c r="I39" s="54" t="s">
        <v>26</v>
      </c>
      <c r="J39" s="60">
        <v>6.66</v>
      </c>
      <c r="K39" s="60">
        <v>68.98</v>
      </c>
      <c r="L39" s="61">
        <v>2.8005</v>
      </c>
      <c r="M39" s="61">
        <f t="shared" si="0"/>
        <v>0.12229257641921398</v>
      </c>
      <c r="N39" s="61">
        <v>0.73699999999999999</v>
      </c>
      <c r="O39" s="61">
        <f t="shared" si="1"/>
        <v>1.8849104859335039E-2</v>
      </c>
      <c r="P39" s="61">
        <v>7.2330000000000005</v>
      </c>
      <c r="Q39" s="61">
        <f t="shared" si="2"/>
        <v>0.18037406483790525</v>
      </c>
      <c r="R39" s="61">
        <v>2.077</v>
      </c>
      <c r="S39" s="61">
        <f t="shared" si="3"/>
        <v>8.5473251028806582E-2</v>
      </c>
      <c r="T39" s="61">
        <f t="shared" si="4"/>
        <v>0.26584731586671184</v>
      </c>
      <c r="U39" s="61">
        <v>0</v>
      </c>
      <c r="V39" s="61">
        <f t="shared" si="5"/>
        <v>0</v>
      </c>
      <c r="W39" s="61">
        <v>1.1647199999999999E-3</v>
      </c>
      <c r="X39" s="61">
        <f t="shared" si="6"/>
        <v>6.4706666666666668E-5</v>
      </c>
      <c r="Y39" s="61">
        <v>2.2415000000000003</v>
      </c>
      <c r="Z39" s="61">
        <f t="shared" si="7"/>
        <v>3.6153225806451618E-2</v>
      </c>
      <c r="AA39" s="61">
        <v>4.0000000000000001E-3</v>
      </c>
      <c r="AB39" s="61">
        <f t="shared" si="8"/>
        <v>8.6956521739130441E-5</v>
      </c>
      <c r="AC39" s="61">
        <v>6.0860000000000003</v>
      </c>
      <c r="AD39" s="61">
        <f t="shared" si="9"/>
        <v>6.3395833333333332E-2</v>
      </c>
      <c r="AE39" s="61">
        <v>2.806</v>
      </c>
      <c r="AF39" s="61">
        <f t="shared" si="10"/>
        <v>7.904225352112676E-2</v>
      </c>
      <c r="AG39" s="61">
        <v>0</v>
      </c>
      <c r="AH39" s="61">
        <f t="shared" si="11"/>
        <v>0</v>
      </c>
      <c r="AI39" s="24">
        <v>3.206</v>
      </c>
      <c r="AJ39" s="26">
        <f t="shared" si="12"/>
        <v>0.26716666666666666</v>
      </c>
      <c r="AK39" s="73">
        <v>384</v>
      </c>
      <c r="AL39" s="24">
        <f t="shared" si="13"/>
        <v>6.2950819672131146</v>
      </c>
      <c r="AM39" s="77">
        <v>0.65094642857142859</v>
      </c>
      <c r="AN39" s="68" t="s">
        <v>26</v>
      </c>
      <c r="AO39" s="69" t="s">
        <v>26</v>
      </c>
      <c r="AP39" s="82" t="s">
        <v>26</v>
      </c>
      <c r="AQ39" s="127">
        <v>-1.07</v>
      </c>
      <c r="AR39" s="146">
        <f t="shared" si="15"/>
        <v>85113.803820237619</v>
      </c>
      <c r="AS39" s="146">
        <f t="shared" si="14"/>
        <v>212.78450955059404</v>
      </c>
      <c r="AT39" s="128">
        <v>-1.35</v>
      </c>
      <c r="AU39" s="129">
        <v>-2.88</v>
      </c>
    </row>
    <row r="40" spans="1:47" x14ac:dyDescent="0.25">
      <c r="A40" s="21" t="s">
        <v>31</v>
      </c>
      <c r="B40" s="21" t="s">
        <v>32</v>
      </c>
      <c r="C40" s="22" t="s">
        <v>33</v>
      </c>
      <c r="D40" s="162">
        <v>46.397196000000001</v>
      </c>
      <c r="E40" s="162">
        <v>15.442676000000001</v>
      </c>
      <c r="F40" s="158">
        <v>415</v>
      </c>
      <c r="G40" s="23">
        <v>41302</v>
      </c>
      <c r="H40" s="19">
        <v>2.3570000000000002</v>
      </c>
      <c r="I40" s="58">
        <v>2.7</v>
      </c>
      <c r="J40" s="60">
        <v>6.78</v>
      </c>
      <c r="K40" s="60">
        <v>95.69</v>
      </c>
      <c r="L40" s="61">
        <v>4.2625000000000002</v>
      </c>
      <c r="M40" s="61">
        <f t="shared" si="0"/>
        <v>0.18613537117903933</v>
      </c>
      <c r="N40" s="61">
        <v>0.98449999999999993</v>
      </c>
      <c r="O40" s="61">
        <f t="shared" si="1"/>
        <v>2.5179028132992325E-2</v>
      </c>
      <c r="P40" s="61">
        <v>11.3195</v>
      </c>
      <c r="Q40" s="61">
        <f>P40/40.1</f>
        <v>0.2822817955112219</v>
      </c>
      <c r="R40" s="61">
        <v>2.9319999999999999</v>
      </c>
      <c r="S40" s="61">
        <f t="shared" si="3"/>
        <v>0.12065843621399176</v>
      </c>
      <c r="T40" s="61">
        <f t="shared" si="4"/>
        <v>0.40294023172521365</v>
      </c>
      <c r="U40" s="61">
        <v>0</v>
      </c>
      <c r="V40" s="61">
        <f t="shared" si="5"/>
        <v>0</v>
      </c>
      <c r="W40" s="61">
        <v>4.6588799999999998E-3</v>
      </c>
      <c r="X40" s="61">
        <f t="shared" si="6"/>
        <v>2.5882666666666667E-4</v>
      </c>
      <c r="Y40" s="61">
        <v>2.4245000000000001</v>
      </c>
      <c r="Z40" s="61">
        <f t="shared" si="7"/>
        <v>3.9104838709677424E-2</v>
      </c>
      <c r="AA40" s="61">
        <v>9.4999999999999998E-3</v>
      </c>
      <c r="AB40" s="61">
        <f t="shared" si="8"/>
        <v>2.0652173913043476E-4</v>
      </c>
      <c r="AC40" s="61">
        <v>7.9435000000000002</v>
      </c>
      <c r="AD40" s="61">
        <f t="shared" si="9"/>
        <v>8.2744791666666664E-2</v>
      </c>
      <c r="AE40" s="61">
        <v>5.1440000000000001</v>
      </c>
      <c r="AF40" s="61">
        <f t="shared" si="10"/>
        <v>0.14490140845070423</v>
      </c>
      <c r="AG40" s="61">
        <v>1.7500000000000002E-2</v>
      </c>
      <c r="AH40" s="61">
        <f t="shared" si="11"/>
        <v>1.8440463645943099E-4</v>
      </c>
      <c r="AI40" s="24">
        <v>1.5165000000000002</v>
      </c>
      <c r="AJ40" s="26">
        <f t="shared" si="12"/>
        <v>0.12637500000000002</v>
      </c>
      <c r="AK40" s="73">
        <v>574.66999999999996</v>
      </c>
      <c r="AL40" s="24">
        <f t="shared" si="13"/>
        <v>9.420819672131147</v>
      </c>
      <c r="AM40" s="77">
        <v>0.62433333333333341</v>
      </c>
      <c r="AN40" s="27">
        <v>-8.3000000000000007</v>
      </c>
      <c r="AO40" s="40">
        <v>-27.6</v>
      </c>
      <c r="AP40" s="84" t="s">
        <v>26</v>
      </c>
      <c r="AQ40" s="127">
        <v>-1.1399999999999999</v>
      </c>
      <c r="AR40" s="146">
        <f t="shared" si="15"/>
        <v>72443.596007498985</v>
      </c>
      <c r="AS40" s="146">
        <f t="shared" si="14"/>
        <v>181.10899001874748</v>
      </c>
      <c r="AT40" s="128">
        <v>-1.18</v>
      </c>
      <c r="AU40" s="129">
        <v>-2.98</v>
      </c>
    </row>
    <row r="41" spans="1:47" x14ac:dyDescent="0.25">
      <c r="A41" s="21" t="s">
        <v>31</v>
      </c>
      <c r="B41" s="45" t="s">
        <v>32</v>
      </c>
      <c r="C41" s="46" t="s">
        <v>33</v>
      </c>
      <c r="D41" s="162">
        <v>46.397196000000001</v>
      </c>
      <c r="E41" s="162">
        <v>15.442676000000001</v>
      </c>
      <c r="F41" s="158">
        <v>415</v>
      </c>
      <c r="G41" s="47">
        <v>41415</v>
      </c>
      <c r="H41" s="19">
        <v>3.0950000000000002</v>
      </c>
      <c r="I41" s="57">
        <v>11.2</v>
      </c>
      <c r="J41" s="64" t="s">
        <v>26</v>
      </c>
      <c r="K41" s="64" t="s">
        <v>26</v>
      </c>
      <c r="L41" s="65" t="s">
        <v>26</v>
      </c>
      <c r="M41" s="61" t="s">
        <v>26</v>
      </c>
      <c r="N41" s="65" t="s">
        <v>26</v>
      </c>
      <c r="O41" s="65" t="s">
        <v>26</v>
      </c>
      <c r="P41" s="65" t="s">
        <v>26</v>
      </c>
      <c r="Q41" s="65" t="s">
        <v>26</v>
      </c>
      <c r="R41" s="65" t="s">
        <v>26</v>
      </c>
      <c r="S41" s="65" t="s">
        <v>26</v>
      </c>
      <c r="T41" s="65" t="s">
        <v>26</v>
      </c>
      <c r="U41" s="65" t="s">
        <v>26</v>
      </c>
      <c r="V41" s="65" t="s">
        <v>26</v>
      </c>
      <c r="W41" s="65" t="s">
        <v>26</v>
      </c>
      <c r="X41" s="61" t="s">
        <v>26</v>
      </c>
      <c r="Y41" s="65" t="s">
        <v>26</v>
      </c>
      <c r="Z41" s="65" t="s">
        <v>26</v>
      </c>
      <c r="AA41" s="65" t="s">
        <v>26</v>
      </c>
      <c r="AB41" s="65" t="s">
        <v>26</v>
      </c>
      <c r="AC41" s="65" t="s">
        <v>26</v>
      </c>
      <c r="AD41" s="65" t="s">
        <v>26</v>
      </c>
      <c r="AE41" s="65" t="s">
        <v>26</v>
      </c>
      <c r="AF41" s="65" t="s">
        <v>26</v>
      </c>
      <c r="AG41" s="65" t="s">
        <v>26</v>
      </c>
      <c r="AH41" s="65" t="s">
        <v>26</v>
      </c>
      <c r="AI41" s="70" t="s">
        <v>26</v>
      </c>
      <c r="AJ41" s="71" t="s">
        <v>26</v>
      </c>
      <c r="AK41" s="76" t="s">
        <v>26</v>
      </c>
      <c r="AL41" s="70" t="s">
        <v>26</v>
      </c>
      <c r="AM41" s="79" t="s">
        <v>26</v>
      </c>
      <c r="AN41" s="72">
        <v>-6.3</v>
      </c>
      <c r="AO41" s="88">
        <v>-25.4</v>
      </c>
      <c r="AP41" s="82" t="s">
        <v>26</v>
      </c>
      <c r="AQ41" s="127" t="s">
        <v>26</v>
      </c>
      <c r="AR41" s="146" t="s">
        <v>26</v>
      </c>
      <c r="AS41" s="146" t="s">
        <v>26</v>
      </c>
      <c r="AT41" s="128" t="s">
        <v>26</v>
      </c>
      <c r="AU41" s="129" t="s">
        <v>26</v>
      </c>
    </row>
    <row r="42" spans="1:47" x14ac:dyDescent="0.25">
      <c r="A42" s="28" t="s">
        <v>31</v>
      </c>
      <c r="B42" s="28" t="s">
        <v>32</v>
      </c>
      <c r="C42" s="22" t="s">
        <v>33</v>
      </c>
      <c r="D42" s="162">
        <v>46.397196000000001</v>
      </c>
      <c r="E42" s="162">
        <v>15.442676000000001</v>
      </c>
      <c r="F42" s="158">
        <v>415</v>
      </c>
      <c r="G42" s="23">
        <v>41492</v>
      </c>
      <c r="H42" s="19">
        <v>0.61599999999999999</v>
      </c>
      <c r="I42" s="57">
        <v>19</v>
      </c>
      <c r="J42" s="60">
        <v>7.13</v>
      </c>
      <c r="K42" s="60">
        <v>145.1</v>
      </c>
      <c r="L42" s="61">
        <v>4.2735000000000003</v>
      </c>
      <c r="M42" s="61">
        <f t="shared" si="0"/>
        <v>0.18661572052401748</v>
      </c>
      <c r="N42" s="61">
        <v>1.6095000000000002</v>
      </c>
      <c r="O42" s="61">
        <f t="shared" si="1"/>
        <v>4.116368286445013E-2</v>
      </c>
      <c r="P42" s="61">
        <v>18.081499999999998</v>
      </c>
      <c r="Q42" s="61">
        <f t="shared" si="2"/>
        <v>0.45091022443890266</v>
      </c>
      <c r="R42" s="61">
        <v>5.0090000000000003</v>
      </c>
      <c r="S42" s="61">
        <f t="shared" si="3"/>
        <v>0.20613168724279837</v>
      </c>
      <c r="T42" s="61">
        <f t="shared" si="4"/>
        <v>0.65704191168170101</v>
      </c>
      <c r="U42" s="61">
        <v>0</v>
      </c>
      <c r="V42" s="61">
        <f t="shared" si="5"/>
        <v>0</v>
      </c>
      <c r="W42" s="61">
        <v>2.7176799999999997E-3</v>
      </c>
      <c r="X42" s="61">
        <f t="shared" si="6"/>
        <v>1.509822222222222E-4</v>
      </c>
      <c r="Y42" s="61">
        <v>1.5295000000000001</v>
      </c>
      <c r="Z42" s="61">
        <f t="shared" si="7"/>
        <v>2.4669354838709679E-2</v>
      </c>
      <c r="AA42" s="61">
        <v>4.9000000000000002E-2</v>
      </c>
      <c r="AB42" s="61">
        <f t="shared" si="8"/>
        <v>1.0652173913043479E-3</v>
      </c>
      <c r="AC42" s="61">
        <v>6.8715000000000002</v>
      </c>
      <c r="AD42" s="61">
        <f t="shared" si="9"/>
        <v>7.1578125000000006E-2</v>
      </c>
      <c r="AE42" s="61">
        <v>3.2759999999999998</v>
      </c>
      <c r="AF42" s="61">
        <f t="shared" si="10"/>
        <v>9.2281690140845071E-2</v>
      </c>
      <c r="AG42" s="61">
        <v>1E-3</v>
      </c>
      <c r="AH42" s="61">
        <f t="shared" si="11"/>
        <v>1.053740779768177E-5</v>
      </c>
      <c r="AI42" s="24">
        <v>2.705000000000001</v>
      </c>
      <c r="AJ42" s="26">
        <f t="shared" si="12"/>
        <v>0.22541666666666674</v>
      </c>
      <c r="AK42" s="73">
        <v>1153.33</v>
      </c>
      <c r="AL42" s="24">
        <f t="shared" si="13"/>
        <v>18.907049180327867</v>
      </c>
      <c r="AM42" s="77">
        <v>0.69399999999999995</v>
      </c>
      <c r="AN42" s="27">
        <v>-6.5</v>
      </c>
      <c r="AO42" s="40">
        <v>-25</v>
      </c>
      <c r="AP42" s="84" t="s">
        <v>26</v>
      </c>
      <c r="AQ42" s="127">
        <v>-1.1200000000000001</v>
      </c>
      <c r="AR42" s="146">
        <f t="shared" si="15"/>
        <v>75857.757502918364</v>
      </c>
      <c r="AS42" s="146">
        <f t="shared" si="14"/>
        <v>189.64439375729592</v>
      </c>
      <c r="AT42" s="128">
        <v>-0.16</v>
      </c>
      <c r="AU42" s="129">
        <v>-0.61</v>
      </c>
    </row>
    <row r="43" spans="1:47" x14ac:dyDescent="0.25">
      <c r="A43" s="28" t="s">
        <v>31</v>
      </c>
      <c r="B43" s="28" t="s">
        <v>32</v>
      </c>
      <c r="C43" s="22" t="s">
        <v>33</v>
      </c>
      <c r="D43" s="162">
        <v>46.397196000000001</v>
      </c>
      <c r="E43" s="162">
        <v>15.442676000000001</v>
      </c>
      <c r="F43" s="158">
        <v>415</v>
      </c>
      <c r="G43" s="23">
        <v>41605</v>
      </c>
      <c r="H43" s="19">
        <v>5.9630000000000001</v>
      </c>
      <c r="I43" s="57">
        <v>6.2</v>
      </c>
      <c r="J43" s="60">
        <v>6.59</v>
      </c>
      <c r="K43" s="60">
        <v>67.08</v>
      </c>
      <c r="L43" s="61">
        <v>3.0265</v>
      </c>
      <c r="M43" s="61">
        <f t="shared" si="0"/>
        <v>0.13216157205240175</v>
      </c>
      <c r="N43" s="61">
        <v>0.68500000000000005</v>
      </c>
      <c r="O43" s="61">
        <f t="shared" si="1"/>
        <v>1.7519181585677751E-2</v>
      </c>
      <c r="P43" s="61">
        <v>7.1864999999999997</v>
      </c>
      <c r="Q43" s="61">
        <f t="shared" si="2"/>
        <v>0.17921446384039899</v>
      </c>
      <c r="R43" s="61">
        <v>1.9435</v>
      </c>
      <c r="S43" s="61">
        <f t="shared" si="3"/>
        <v>7.9979423868312749E-2</v>
      </c>
      <c r="T43" s="61">
        <f t="shared" si="4"/>
        <v>0.25919388770871177</v>
      </c>
      <c r="U43" s="61">
        <v>0</v>
      </c>
      <c r="V43" s="61">
        <f t="shared" si="5"/>
        <v>0</v>
      </c>
      <c r="W43" s="61">
        <v>6.9883199999999993E-3</v>
      </c>
      <c r="X43" s="61">
        <f t="shared" si="6"/>
        <v>3.8823999999999998E-4</v>
      </c>
      <c r="Y43" s="61">
        <v>2.15</v>
      </c>
      <c r="Z43" s="61">
        <f t="shared" si="7"/>
        <v>3.4677419354838708E-2</v>
      </c>
      <c r="AA43" s="61">
        <v>4.5000000000000005E-3</v>
      </c>
      <c r="AB43" s="61">
        <f t="shared" si="8"/>
        <v>9.7826086956521744E-5</v>
      </c>
      <c r="AC43" s="61">
        <v>6.6165000000000003</v>
      </c>
      <c r="AD43" s="61">
        <f t="shared" si="9"/>
        <v>6.8921875000000007E-2</v>
      </c>
      <c r="AE43" s="61">
        <v>2.5875000000000004</v>
      </c>
      <c r="AF43" s="61">
        <f t="shared" si="10"/>
        <v>7.2887323943661986E-2</v>
      </c>
      <c r="AG43" s="61">
        <v>3.5500000000000004E-2</v>
      </c>
      <c r="AH43" s="61">
        <f t="shared" si="11"/>
        <v>3.7407797681770285E-4</v>
      </c>
      <c r="AI43" s="24">
        <v>1.9495000000000005</v>
      </c>
      <c r="AJ43" s="26">
        <f t="shared" si="12"/>
        <v>0.16245833333333337</v>
      </c>
      <c r="AK43" s="73">
        <v>372</v>
      </c>
      <c r="AL43" s="24">
        <f t="shared" si="13"/>
        <v>6.0983606557377046</v>
      </c>
      <c r="AM43" s="77">
        <v>0.56382142857142858</v>
      </c>
      <c r="AN43" s="27">
        <v>-5</v>
      </c>
      <c r="AO43" s="40">
        <v>-25.6</v>
      </c>
      <c r="AP43" s="84" t="s">
        <v>26</v>
      </c>
      <c r="AQ43" s="127">
        <v>-1.1200000000000001</v>
      </c>
      <c r="AR43" s="146">
        <f t="shared" si="15"/>
        <v>75857.757502918364</v>
      </c>
      <c r="AS43" s="146">
        <f t="shared" si="14"/>
        <v>189.64439375729592</v>
      </c>
      <c r="AT43" s="128">
        <v>-1.66</v>
      </c>
      <c r="AU43" s="129">
        <v>-3.85</v>
      </c>
    </row>
    <row r="44" spans="1:47" x14ac:dyDescent="0.25">
      <c r="A44" s="28" t="s">
        <v>31</v>
      </c>
      <c r="B44" s="28" t="s">
        <v>32</v>
      </c>
      <c r="C44" s="22" t="s">
        <v>33</v>
      </c>
      <c r="D44" s="162">
        <v>46.397196000000001</v>
      </c>
      <c r="E44" s="162">
        <v>15.442676000000001</v>
      </c>
      <c r="F44" s="158">
        <v>415</v>
      </c>
      <c r="G44" s="23">
        <v>41690</v>
      </c>
      <c r="H44" s="19">
        <v>2.7970000000000002</v>
      </c>
      <c r="I44" s="57">
        <v>8</v>
      </c>
      <c r="J44" s="60">
        <v>6.66</v>
      </c>
      <c r="K44" s="60">
        <v>77.98</v>
      </c>
      <c r="L44" s="61">
        <v>3.5135000000000001</v>
      </c>
      <c r="M44" s="61">
        <f t="shared" si="0"/>
        <v>0.15342794759825329</v>
      </c>
      <c r="N44" s="61">
        <v>0.71</v>
      </c>
      <c r="O44" s="61">
        <f t="shared" si="1"/>
        <v>1.815856777493606E-2</v>
      </c>
      <c r="P44" s="61">
        <v>7.8395000000000001</v>
      </c>
      <c r="Q44" s="61">
        <f t="shared" si="2"/>
        <v>0.19549875311720699</v>
      </c>
      <c r="R44" s="61">
        <v>2.1284999999999998</v>
      </c>
      <c r="S44" s="61">
        <f t="shared" si="3"/>
        <v>8.7592592592592583E-2</v>
      </c>
      <c r="T44" s="61">
        <f t="shared" si="4"/>
        <v>0.28309134570979955</v>
      </c>
      <c r="U44" s="61">
        <v>0</v>
      </c>
      <c r="V44" s="61">
        <f t="shared" si="5"/>
        <v>0</v>
      </c>
      <c r="W44" s="61">
        <v>0</v>
      </c>
      <c r="X44" s="61">
        <f t="shared" si="6"/>
        <v>0</v>
      </c>
      <c r="Y44" s="61">
        <v>2.0955000000000004</v>
      </c>
      <c r="Z44" s="61">
        <f t="shared" si="7"/>
        <v>3.3798387096774199E-2</v>
      </c>
      <c r="AA44" s="61">
        <v>8.5000000000000006E-3</v>
      </c>
      <c r="AB44" s="61">
        <f t="shared" si="8"/>
        <v>1.8478260869565218E-4</v>
      </c>
      <c r="AC44" s="61">
        <v>6.99</v>
      </c>
      <c r="AD44" s="61">
        <f t="shared" si="9"/>
        <v>7.2812500000000002E-2</v>
      </c>
      <c r="AE44" s="61">
        <v>3.9604999999999997</v>
      </c>
      <c r="AF44" s="61">
        <f t="shared" si="10"/>
        <v>0.11156338028169013</v>
      </c>
      <c r="AG44" s="61">
        <v>0</v>
      </c>
      <c r="AH44" s="61">
        <f t="shared" si="11"/>
        <v>0</v>
      </c>
      <c r="AI44" s="24">
        <v>3.1315</v>
      </c>
      <c r="AJ44" s="26">
        <f t="shared" si="12"/>
        <v>0.26095833333333335</v>
      </c>
      <c r="AK44" s="73">
        <v>385.33</v>
      </c>
      <c r="AL44" s="24">
        <f t="shared" si="13"/>
        <v>6.3168852459016387</v>
      </c>
      <c r="AM44" s="77">
        <v>0.67710000000000004</v>
      </c>
      <c r="AN44" s="27">
        <v>-9.8000000000000007</v>
      </c>
      <c r="AO44" s="40">
        <v>-25.4</v>
      </c>
      <c r="AP44" s="84" t="s">
        <v>26</v>
      </c>
      <c r="AQ44" s="127">
        <v>-1.17</v>
      </c>
      <c r="AR44" s="146">
        <f t="shared" si="15"/>
        <v>67608.297539198189</v>
      </c>
      <c r="AS44" s="146">
        <f t="shared" si="14"/>
        <v>169.02074384799548</v>
      </c>
      <c r="AT44" s="128">
        <v>-1.52</v>
      </c>
      <c r="AU44" s="129">
        <v>-3.52</v>
      </c>
    </row>
    <row r="45" spans="1:47" x14ac:dyDescent="0.25">
      <c r="A45" s="28" t="s">
        <v>31</v>
      </c>
      <c r="B45" s="28" t="s">
        <v>32</v>
      </c>
      <c r="C45" s="22" t="s">
        <v>33</v>
      </c>
      <c r="D45" s="162">
        <v>46.397196000000001</v>
      </c>
      <c r="E45" s="162">
        <v>15.442676000000001</v>
      </c>
      <c r="F45" s="158">
        <v>415</v>
      </c>
      <c r="G45" s="30">
        <v>41746</v>
      </c>
      <c r="H45" s="19">
        <v>1.952</v>
      </c>
      <c r="I45" s="57">
        <v>7.8</v>
      </c>
      <c r="J45" s="60">
        <v>6.75</v>
      </c>
      <c r="K45" s="60">
        <v>80.040000000000006</v>
      </c>
      <c r="L45" s="61">
        <v>2.9059999999999997</v>
      </c>
      <c r="M45" s="61">
        <f t="shared" si="0"/>
        <v>0.12689956331877728</v>
      </c>
      <c r="N45" s="61">
        <v>0.59949999999999992</v>
      </c>
      <c r="O45" s="61">
        <f t="shared" si="1"/>
        <v>1.533248081841432E-2</v>
      </c>
      <c r="P45" s="61">
        <v>7.6645000000000003</v>
      </c>
      <c r="Q45" s="61">
        <f t="shared" si="2"/>
        <v>0.19113466334164589</v>
      </c>
      <c r="R45" s="61">
        <v>2.0825</v>
      </c>
      <c r="S45" s="61">
        <f t="shared" si="3"/>
        <v>8.5699588477366251E-2</v>
      </c>
      <c r="T45" s="61">
        <f t="shared" si="4"/>
        <v>0.27683425181901211</v>
      </c>
      <c r="U45" s="61">
        <v>0</v>
      </c>
      <c r="V45" s="61">
        <f t="shared" si="5"/>
        <v>0</v>
      </c>
      <c r="W45" s="61">
        <v>5.4353599999999993E-3</v>
      </c>
      <c r="X45" s="61">
        <f t="shared" si="6"/>
        <v>3.0196444444444441E-4</v>
      </c>
      <c r="Y45" s="61">
        <v>1.6575</v>
      </c>
      <c r="Z45" s="61">
        <f t="shared" si="7"/>
        <v>2.6733870967741935E-2</v>
      </c>
      <c r="AA45" s="61">
        <v>0</v>
      </c>
      <c r="AB45" s="61">
        <f t="shared" si="8"/>
        <v>0</v>
      </c>
      <c r="AC45" s="61">
        <v>6.3179999999999996</v>
      </c>
      <c r="AD45" s="61">
        <f t="shared" si="9"/>
        <v>6.5812499999999996E-2</v>
      </c>
      <c r="AE45" s="61">
        <v>3.0445000000000002</v>
      </c>
      <c r="AF45" s="61">
        <f t="shared" si="10"/>
        <v>8.5760563380281693E-2</v>
      </c>
      <c r="AG45" s="61">
        <v>3.2000000000000001E-2</v>
      </c>
      <c r="AH45" s="61">
        <f t="shared" si="11"/>
        <v>3.3719704952581663E-4</v>
      </c>
      <c r="AI45" s="24">
        <v>1.8890000000000007</v>
      </c>
      <c r="AJ45" s="26">
        <f t="shared" si="12"/>
        <v>0.15741666666666673</v>
      </c>
      <c r="AK45" s="73">
        <v>460</v>
      </c>
      <c r="AL45" s="24">
        <f t="shared" si="13"/>
        <v>7.5409836065573774</v>
      </c>
      <c r="AM45" s="77">
        <v>0.46701428571428572</v>
      </c>
      <c r="AN45" s="27">
        <v>-8.5</v>
      </c>
      <c r="AO45" s="40">
        <v>-27.6</v>
      </c>
      <c r="AP45" s="84" t="s">
        <v>26</v>
      </c>
      <c r="AQ45" s="127">
        <v>-1.18</v>
      </c>
      <c r="AR45" s="146">
        <f t="shared" si="15"/>
        <v>66069.344800759587</v>
      </c>
      <c r="AS45" s="146">
        <f t="shared" si="14"/>
        <v>165.17336200189897</v>
      </c>
      <c r="AT45" s="128">
        <v>-1.37</v>
      </c>
      <c r="AU45" s="129">
        <v>-3.24</v>
      </c>
    </row>
    <row r="46" spans="1:47" ht="16.5" thickBot="1" x14ac:dyDescent="0.3">
      <c r="A46" s="48" t="s">
        <v>31</v>
      </c>
      <c r="B46" s="49" t="s">
        <v>32</v>
      </c>
      <c r="C46" s="43" t="s">
        <v>33</v>
      </c>
      <c r="D46" s="161">
        <v>46.397196000000001</v>
      </c>
      <c r="E46" s="161">
        <v>15.442676000000001</v>
      </c>
      <c r="F46" s="159">
        <v>415</v>
      </c>
      <c r="G46" s="33">
        <v>41802</v>
      </c>
      <c r="H46" s="50" t="s">
        <v>26</v>
      </c>
      <c r="I46" s="59">
        <v>14.4</v>
      </c>
      <c r="J46" s="62">
        <v>6.89</v>
      </c>
      <c r="K46" s="62">
        <v>105.3</v>
      </c>
      <c r="L46" s="63">
        <v>3.4969999999999999</v>
      </c>
      <c r="M46" s="63">
        <f t="shared" si="0"/>
        <v>0.15270742358078604</v>
      </c>
      <c r="N46" s="63">
        <v>0.87050000000000005</v>
      </c>
      <c r="O46" s="63">
        <f t="shared" si="1"/>
        <v>2.2263427109974424E-2</v>
      </c>
      <c r="P46" s="63">
        <v>10.527000000000001</v>
      </c>
      <c r="Q46" s="63">
        <f t="shared" si="2"/>
        <v>0.2625187032418953</v>
      </c>
      <c r="R46" s="63">
        <v>2.9805000000000001</v>
      </c>
      <c r="S46" s="63">
        <f t="shared" si="3"/>
        <v>0.12265432098765432</v>
      </c>
      <c r="T46" s="63">
        <f t="shared" si="4"/>
        <v>0.38517302422954963</v>
      </c>
      <c r="U46" s="63">
        <v>0</v>
      </c>
      <c r="V46" s="63">
        <f t="shared" si="5"/>
        <v>0</v>
      </c>
      <c r="W46" s="63">
        <v>3.8823999999999998E-3</v>
      </c>
      <c r="X46" s="63">
        <f t="shared" si="6"/>
        <v>2.1568888888888889E-4</v>
      </c>
      <c r="Y46" s="63">
        <v>1.7875000000000001</v>
      </c>
      <c r="Z46" s="63">
        <f t="shared" si="7"/>
        <v>2.8830645161290323E-2</v>
      </c>
      <c r="AA46" s="63">
        <v>3.0000000000000001E-3</v>
      </c>
      <c r="AB46" s="63">
        <f t="shared" si="8"/>
        <v>6.5217391304347834E-5</v>
      </c>
      <c r="AC46" s="63">
        <v>7.0365000000000002</v>
      </c>
      <c r="AD46" s="63">
        <f t="shared" si="9"/>
        <v>7.3296874999999997E-2</v>
      </c>
      <c r="AE46" s="63">
        <v>3.1579999999999999</v>
      </c>
      <c r="AF46" s="63">
        <f t="shared" si="10"/>
        <v>8.8957746478873237E-2</v>
      </c>
      <c r="AG46" s="63">
        <v>0</v>
      </c>
      <c r="AH46" s="63">
        <f t="shared" si="11"/>
        <v>0</v>
      </c>
      <c r="AI46" s="34">
        <v>1.5969999999999995</v>
      </c>
      <c r="AJ46" s="36">
        <f t="shared" si="12"/>
        <v>0.1330833333333333</v>
      </c>
      <c r="AK46" s="74">
        <v>703.33</v>
      </c>
      <c r="AL46" s="41">
        <f t="shared" si="13"/>
        <v>11.530000000000001</v>
      </c>
      <c r="AM46" s="78">
        <v>0.52213571428571437</v>
      </c>
      <c r="AN46" s="51">
        <v>-8.4</v>
      </c>
      <c r="AO46" s="89">
        <v>-26.1</v>
      </c>
      <c r="AP46" s="86" t="s">
        <v>26</v>
      </c>
      <c r="AQ46" s="130">
        <v>-1.1100000000000001</v>
      </c>
      <c r="AR46" s="147">
        <f t="shared" si="15"/>
        <v>77624.711662869129</v>
      </c>
      <c r="AS46" s="147">
        <f t="shared" si="14"/>
        <v>194.06177915717282</v>
      </c>
      <c r="AT46" s="131">
        <v>-0.85</v>
      </c>
      <c r="AU46" s="132">
        <v>-2.06</v>
      </c>
    </row>
    <row r="47" spans="1:47" x14ac:dyDescent="0.25">
      <c r="A47" s="20" t="s">
        <v>34</v>
      </c>
      <c r="B47" s="20"/>
    </row>
    <row r="48" spans="1:47" x14ac:dyDescent="0.25">
      <c r="A48" s="20" t="s">
        <v>35</v>
      </c>
      <c r="B48" s="20"/>
    </row>
  </sheetData>
  <conditionalFormatting sqref="A9">
    <cfRule type="expression" dxfId="1" priority="2" stopIfTrue="1">
      <formula>AND(#REF!&gt;0,#REF!&lt;=3)</formula>
    </cfRule>
  </conditionalFormatting>
  <dataValidations count="2">
    <dataValidation allowBlank="1" showInputMessage="1" showErrorMessage="1" prompt="EC" sqref="K43:L46"/>
    <dataValidation allowBlank="1" showInputMessage="1" showErrorMessage="1" prompt="pH_x000a_" sqref="J43:J46 H46"/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B1" workbookViewId="0">
      <selection activeCell="F22" sqref="F22"/>
    </sheetView>
  </sheetViews>
  <sheetFormatPr defaultRowHeight="15.75" x14ac:dyDescent="0.25"/>
  <cols>
    <col min="1" max="1" width="32.625" bestFit="1" customWidth="1"/>
    <col min="2" max="4" width="32.625" customWidth="1"/>
    <col min="5" max="5" width="11.25" bestFit="1" customWidth="1"/>
    <col min="9" max="9" width="12.5" customWidth="1"/>
    <col min="10" max="10" width="15.625" customWidth="1"/>
    <col min="11" max="11" width="10.625" bestFit="1" customWidth="1"/>
  </cols>
  <sheetData>
    <row r="1" spans="1:14" ht="48" thickBot="1" x14ac:dyDescent="0.3">
      <c r="A1" s="1" t="s">
        <v>0</v>
      </c>
      <c r="B1" s="168" t="s">
        <v>74</v>
      </c>
      <c r="C1" s="168" t="s">
        <v>75</v>
      </c>
      <c r="D1" s="168" t="s">
        <v>76</v>
      </c>
      <c r="E1" s="2" t="s">
        <v>77</v>
      </c>
      <c r="F1" s="3" t="s">
        <v>14</v>
      </c>
      <c r="G1" s="12" t="s">
        <v>1</v>
      </c>
      <c r="H1" s="4" t="s">
        <v>15</v>
      </c>
      <c r="I1" s="5" t="s">
        <v>85</v>
      </c>
      <c r="J1" s="6" t="s">
        <v>86</v>
      </c>
      <c r="K1" s="6" t="s">
        <v>87</v>
      </c>
      <c r="L1" s="7" t="s">
        <v>88</v>
      </c>
      <c r="M1" s="8" t="s">
        <v>78</v>
      </c>
      <c r="N1" s="9" t="s">
        <v>2</v>
      </c>
    </row>
    <row r="2" spans="1:14" ht="16.5" thickBot="1" x14ac:dyDescent="0.3">
      <c r="A2" s="10"/>
      <c r="B2" s="10"/>
      <c r="C2" s="10"/>
      <c r="D2" s="169" t="s">
        <v>81</v>
      </c>
      <c r="E2" s="169" t="s">
        <v>79</v>
      </c>
      <c r="F2" s="11" t="s">
        <v>80</v>
      </c>
      <c r="G2" s="12" t="s">
        <v>80</v>
      </c>
      <c r="H2" s="4" t="s">
        <v>80</v>
      </c>
      <c r="I2" s="11" t="s">
        <v>3</v>
      </c>
      <c r="J2" s="12" t="s">
        <v>3</v>
      </c>
      <c r="K2" s="12" t="s">
        <v>3</v>
      </c>
      <c r="L2" s="4" t="s">
        <v>3</v>
      </c>
      <c r="M2" s="11" t="s">
        <v>4</v>
      </c>
      <c r="N2" s="4" t="s">
        <v>4</v>
      </c>
    </row>
    <row r="3" spans="1:14" x14ac:dyDescent="0.25">
      <c r="A3" s="90" t="s">
        <v>5</v>
      </c>
      <c r="B3" s="163">
        <v>46.465761999999998</v>
      </c>
      <c r="C3" s="163">
        <v>15.389352000000001</v>
      </c>
      <c r="D3" s="164">
        <v>1292</v>
      </c>
      <c r="E3" s="177">
        <v>0.86</v>
      </c>
      <c r="F3" s="170">
        <v>52.321080000000009</v>
      </c>
      <c r="G3" s="171">
        <v>1.3205640000000001</v>
      </c>
      <c r="H3" s="176">
        <v>39.620253164556964</v>
      </c>
      <c r="I3" s="91"/>
      <c r="J3" s="172"/>
      <c r="K3" s="172"/>
      <c r="L3" s="92"/>
      <c r="M3" s="91">
        <v>-28.3</v>
      </c>
      <c r="N3" s="92">
        <v>-4.5999999999999996</v>
      </c>
    </row>
    <row r="4" spans="1:14" x14ac:dyDescent="0.25">
      <c r="A4" s="93" t="s">
        <v>6</v>
      </c>
      <c r="B4" s="163">
        <v>46.465761999999998</v>
      </c>
      <c r="C4" s="163">
        <v>15.389352000000001</v>
      </c>
      <c r="D4" s="163">
        <v>1292</v>
      </c>
      <c r="E4" s="177">
        <v>0.79</v>
      </c>
      <c r="F4" s="170">
        <v>46.103399999999993</v>
      </c>
      <c r="G4" s="172">
        <v>1.7179004999999998</v>
      </c>
      <c r="H4" s="92">
        <v>26.837060702875398</v>
      </c>
      <c r="I4" s="91"/>
      <c r="J4" s="172"/>
      <c r="K4" s="172"/>
      <c r="L4" s="92"/>
      <c r="M4" s="91">
        <v>-27.6</v>
      </c>
      <c r="N4" s="92">
        <v>-4.2</v>
      </c>
    </row>
    <row r="5" spans="1:14" x14ac:dyDescent="0.25">
      <c r="A5" s="95" t="s">
        <v>7</v>
      </c>
      <c r="B5" s="165">
        <v>46.465761999999998</v>
      </c>
      <c r="C5" s="165">
        <v>15.389352000000001</v>
      </c>
      <c r="D5" s="165">
        <v>1292</v>
      </c>
      <c r="E5" s="178">
        <v>0.38</v>
      </c>
      <c r="F5" s="173">
        <v>20.84421</v>
      </c>
      <c r="G5" s="174">
        <v>1.1514960000000001</v>
      </c>
      <c r="H5" s="97">
        <v>18.101851851851851</v>
      </c>
      <c r="I5" s="96"/>
      <c r="J5" s="174"/>
      <c r="K5" s="174"/>
      <c r="L5" s="97"/>
      <c r="M5" s="96">
        <v>-25.8</v>
      </c>
      <c r="N5" s="97">
        <v>-1.9</v>
      </c>
    </row>
    <row r="6" spans="1:14" x14ac:dyDescent="0.25">
      <c r="A6" s="93" t="s">
        <v>8</v>
      </c>
      <c r="B6" s="163">
        <v>46.465761999999998</v>
      </c>
      <c r="C6" s="163">
        <v>15.389352000000001</v>
      </c>
      <c r="D6" s="163">
        <v>1292</v>
      </c>
      <c r="E6" s="177">
        <v>-2.5</v>
      </c>
      <c r="F6" s="91">
        <v>10.9095</v>
      </c>
      <c r="G6" s="172">
        <v>0.65976499999999993</v>
      </c>
      <c r="H6" s="92">
        <v>16.535433070866144</v>
      </c>
      <c r="I6" s="91">
        <v>52.373681560000904</v>
      </c>
      <c r="J6" s="172">
        <v>11.033257480010231</v>
      </c>
      <c r="K6" s="172">
        <v>18.473683479980302</v>
      </c>
      <c r="L6" s="92">
        <v>18.119377480008566</v>
      </c>
      <c r="M6" s="91">
        <v>-26</v>
      </c>
      <c r="N6" s="92">
        <v>-4</v>
      </c>
    </row>
    <row r="7" spans="1:14" x14ac:dyDescent="0.25">
      <c r="A7" s="93" t="s">
        <v>9</v>
      </c>
      <c r="B7" s="163">
        <v>46.465761999999998</v>
      </c>
      <c r="C7" s="163">
        <v>15.389352000000001</v>
      </c>
      <c r="D7" s="163">
        <v>1292</v>
      </c>
      <c r="E7" s="177">
        <v>-10</v>
      </c>
      <c r="F7" s="91">
        <v>7.5858349999999994</v>
      </c>
      <c r="G7" s="172">
        <v>0.41829874999999994</v>
      </c>
      <c r="H7" s="92">
        <v>18.134969325153374</v>
      </c>
      <c r="I7" s="91">
        <v>57.764039721401126</v>
      </c>
      <c r="J7" s="172">
        <v>9.0804974662078806</v>
      </c>
      <c r="K7" s="172">
        <v>15.732178706196384</v>
      </c>
      <c r="L7" s="92">
        <v>17.423284106194604</v>
      </c>
      <c r="M7" s="91">
        <v>-25.7</v>
      </c>
      <c r="N7" s="92">
        <v>2.8</v>
      </c>
    </row>
    <row r="8" spans="1:14" x14ac:dyDescent="0.25">
      <c r="A8" s="93" t="s">
        <v>10</v>
      </c>
      <c r="B8" s="163">
        <v>46.465761999999998</v>
      </c>
      <c r="C8" s="163">
        <v>15.389352000000001</v>
      </c>
      <c r="D8" s="163">
        <v>1292</v>
      </c>
      <c r="E8" s="177">
        <v>-15</v>
      </c>
      <c r="F8" s="91">
        <v>5.8516079999999997</v>
      </c>
      <c r="G8" s="172">
        <v>0.30692759999999997</v>
      </c>
      <c r="H8" s="92">
        <v>19.065108514190317</v>
      </c>
      <c r="I8" s="91">
        <v>58.171750000002511</v>
      </c>
      <c r="J8" s="172">
        <v>8.6427499999990332</v>
      </c>
      <c r="K8" s="172">
        <v>17.042749999993667</v>
      </c>
      <c r="L8" s="92">
        <v>16.142750000004785</v>
      </c>
      <c r="M8" s="91">
        <v>-26</v>
      </c>
      <c r="N8" s="92">
        <v>3.6</v>
      </c>
    </row>
    <row r="9" spans="1:14" x14ac:dyDescent="0.25">
      <c r="A9" s="93" t="s">
        <v>11</v>
      </c>
      <c r="B9" s="163">
        <v>46.465761999999998</v>
      </c>
      <c r="C9" s="163">
        <v>15.389352000000001</v>
      </c>
      <c r="D9" s="163">
        <v>1292</v>
      </c>
      <c r="E9" s="177">
        <v>-30</v>
      </c>
      <c r="F9" s="91">
        <v>4.0081544999999998</v>
      </c>
      <c r="G9" s="172">
        <v>0.18622184999999999</v>
      </c>
      <c r="H9" s="92">
        <v>21.523545706371191</v>
      </c>
      <c r="I9" s="91">
        <v>57.240500000000125</v>
      </c>
      <c r="J9" s="172">
        <v>11.186499999998176</v>
      </c>
      <c r="K9" s="172">
        <v>16.286500000004054</v>
      </c>
      <c r="L9" s="92">
        <v>15.286499999997641</v>
      </c>
      <c r="M9" s="91">
        <v>-26</v>
      </c>
      <c r="N9" s="92">
        <v>5.4</v>
      </c>
    </row>
    <row r="10" spans="1:14" x14ac:dyDescent="0.25">
      <c r="A10" s="93" t="s">
        <v>12</v>
      </c>
      <c r="B10" s="163">
        <v>46.465761999999998</v>
      </c>
      <c r="C10" s="163">
        <v>15.389352000000001</v>
      </c>
      <c r="D10" s="163">
        <v>1292</v>
      </c>
      <c r="E10" s="177">
        <v>-50</v>
      </c>
      <c r="F10" s="91">
        <v>1.8740924999999997</v>
      </c>
      <c r="G10" s="172">
        <v>9.1958894999999999E-2</v>
      </c>
      <c r="H10" s="92">
        <v>20.379676158570629</v>
      </c>
      <c r="I10" s="91">
        <v>62.758249999999109</v>
      </c>
      <c r="J10" s="172">
        <v>10.947249999999524</v>
      </c>
      <c r="K10" s="172">
        <v>14.647250000001559</v>
      </c>
      <c r="L10" s="92">
        <v>11.647249999999808</v>
      </c>
      <c r="M10" s="91">
        <v>-25.2</v>
      </c>
      <c r="N10" s="92">
        <v>4.0999999999999996</v>
      </c>
    </row>
    <row r="11" spans="1:14" ht="16.5" thickBot="1" x14ac:dyDescent="0.3">
      <c r="A11" s="98" t="s">
        <v>13</v>
      </c>
      <c r="B11" s="163">
        <v>46.465761999999998</v>
      </c>
      <c r="C11" s="163">
        <v>15.389352000000001</v>
      </c>
      <c r="D11" s="163">
        <v>1292</v>
      </c>
      <c r="E11" s="179">
        <v>-70</v>
      </c>
      <c r="F11" s="100">
        <v>0.81892010000000004</v>
      </c>
      <c r="G11" s="175">
        <v>4.533761E-2</v>
      </c>
      <c r="H11" s="101">
        <v>18.062709966405375</v>
      </c>
      <c r="I11" s="100">
        <v>76.690499999998281</v>
      </c>
      <c r="J11" s="175">
        <v>8.8364999999962635</v>
      </c>
      <c r="K11" s="175">
        <v>8.8365000000104743</v>
      </c>
      <c r="L11" s="101">
        <v>5.636499999994979</v>
      </c>
      <c r="M11" s="100">
        <v>-25</v>
      </c>
      <c r="N11" s="101">
        <v>4</v>
      </c>
    </row>
    <row r="12" spans="1:14" x14ac:dyDescent="0.25">
      <c r="A12" s="90" t="s">
        <v>5</v>
      </c>
      <c r="B12" s="166">
        <v>46.465761999999998</v>
      </c>
      <c r="C12" s="166">
        <v>15.389352000000001</v>
      </c>
      <c r="D12" s="166">
        <v>1292</v>
      </c>
      <c r="E12" s="177">
        <v>5</v>
      </c>
      <c r="F12" s="170">
        <v>51.522559999999999</v>
      </c>
      <c r="G12" s="172">
        <v>1.826608</v>
      </c>
      <c r="H12" s="92">
        <v>28.206686930091184</v>
      </c>
      <c r="I12" s="91"/>
      <c r="J12" s="172"/>
      <c r="K12" s="172"/>
      <c r="L12" s="92"/>
      <c r="M12" s="91">
        <v>-27.4</v>
      </c>
      <c r="N12" s="92">
        <v>-3.4</v>
      </c>
    </row>
    <row r="13" spans="1:14" x14ac:dyDescent="0.25">
      <c r="A13" s="93" t="s">
        <v>6</v>
      </c>
      <c r="B13" s="163">
        <v>46.465761999999998</v>
      </c>
      <c r="C13" s="163">
        <v>15.389352000000001</v>
      </c>
      <c r="D13" s="163">
        <v>1292</v>
      </c>
      <c r="E13" s="177">
        <v>1.67</v>
      </c>
      <c r="F13" s="170">
        <v>33.9129</v>
      </c>
      <c r="G13" s="172">
        <v>1.6418149999999998</v>
      </c>
      <c r="H13" s="92">
        <v>20.655737704918035</v>
      </c>
      <c r="I13" s="91"/>
      <c r="J13" s="172"/>
      <c r="K13" s="172"/>
      <c r="L13" s="92"/>
      <c r="M13" s="91">
        <v>-26</v>
      </c>
      <c r="N13" s="92">
        <v>-4</v>
      </c>
    </row>
    <row r="14" spans="1:14" x14ac:dyDescent="0.25">
      <c r="A14" s="95" t="s">
        <v>7</v>
      </c>
      <c r="B14" s="165">
        <v>46.465761999999998</v>
      </c>
      <c r="C14" s="165">
        <v>15.389352000000001</v>
      </c>
      <c r="D14" s="165">
        <v>1292</v>
      </c>
      <c r="E14" s="178">
        <v>0.33</v>
      </c>
      <c r="F14" s="173">
        <v>18.567299999999999</v>
      </c>
      <c r="G14" s="174">
        <v>1.001795</v>
      </c>
      <c r="H14" s="97">
        <v>18.534031413612563</v>
      </c>
      <c r="I14" s="96"/>
      <c r="J14" s="174"/>
      <c r="K14" s="174"/>
      <c r="L14" s="97"/>
      <c r="M14" s="96">
        <v>-26</v>
      </c>
      <c r="N14" s="97">
        <v>-1.5</v>
      </c>
    </row>
    <row r="15" spans="1:14" x14ac:dyDescent="0.25">
      <c r="A15" s="93" t="s">
        <v>8</v>
      </c>
      <c r="B15" s="163">
        <v>46.465761999999998</v>
      </c>
      <c r="C15" s="163">
        <v>15.389352000000001</v>
      </c>
      <c r="D15" s="163">
        <v>1292</v>
      </c>
      <c r="E15" s="177">
        <v>-2.5</v>
      </c>
      <c r="F15" s="91">
        <v>9.9691200000000002</v>
      </c>
      <c r="G15" s="172">
        <v>0.60114000000000001</v>
      </c>
      <c r="H15" s="92">
        <v>16.583690987124463</v>
      </c>
      <c r="I15" s="91">
        <v>59.395384723999015</v>
      </c>
      <c r="J15" s="172">
        <v>9.9574873320010173</v>
      </c>
      <c r="K15" s="172">
        <v>15.3235639719968</v>
      </c>
      <c r="L15" s="92">
        <v>15.323563972003177</v>
      </c>
      <c r="M15" s="91">
        <v>-26</v>
      </c>
      <c r="N15" s="92">
        <v>0.5</v>
      </c>
    </row>
    <row r="16" spans="1:14" x14ac:dyDescent="0.25">
      <c r="A16" s="93" t="s">
        <v>9</v>
      </c>
      <c r="B16" s="163">
        <v>46.465761999999998</v>
      </c>
      <c r="C16" s="163">
        <v>15.389352000000001</v>
      </c>
      <c r="D16" s="163">
        <v>1292</v>
      </c>
      <c r="E16" s="177">
        <v>-7.5</v>
      </c>
      <c r="F16" s="91">
        <v>6.9032479999999996</v>
      </c>
      <c r="G16" s="172">
        <v>0.41923599999999994</v>
      </c>
      <c r="H16" s="92">
        <v>16.466257668711659</v>
      </c>
      <c r="I16" s="91">
        <v>59.467272437398634</v>
      </c>
      <c r="J16" s="172">
        <v>10.089489294195829</v>
      </c>
      <c r="K16" s="172">
        <v>14.663778934212914</v>
      </c>
      <c r="L16" s="92">
        <v>15.779459334192632</v>
      </c>
      <c r="M16" s="102">
        <v>-25.8</v>
      </c>
      <c r="N16" s="94">
        <v>3.3</v>
      </c>
    </row>
    <row r="17" spans="1:14" x14ac:dyDescent="0.25">
      <c r="A17" s="93" t="s">
        <v>10</v>
      </c>
      <c r="B17" s="163">
        <v>46.465761999999998</v>
      </c>
      <c r="C17" s="163">
        <v>15.389352000000001</v>
      </c>
      <c r="D17" s="163">
        <v>1292</v>
      </c>
      <c r="E17" s="177">
        <v>-15</v>
      </c>
      <c r="F17" s="91">
        <v>5.5631029999999999</v>
      </c>
      <c r="G17" s="172">
        <v>0.32031545</v>
      </c>
      <c r="H17" s="92">
        <v>17.367576243980739</v>
      </c>
      <c r="I17" s="91">
        <v>59.516999999999541</v>
      </c>
      <c r="J17" s="172">
        <v>9.4609999999947014</v>
      </c>
      <c r="K17" s="172">
        <v>15.161000000006286</v>
      </c>
      <c r="L17" s="92">
        <v>15.860999999999464</v>
      </c>
      <c r="M17" s="102">
        <v>-25.8</v>
      </c>
      <c r="N17" s="94">
        <v>4.5999999999999996</v>
      </c>
    </row>
    <row r="18" spans="1:14" x14ac:dyDescent="0.25">
      <c r="A18" s="93" t="s">
        <v>11</v>
      </c>
      <c r="B18" s="163">
        <v>46.465761999999998</v>
      </c>
      <c r="C18" s="163">
        <v>15.389352000000001</v>
      </c>
      <c r="D18" s="163">
        <v>1292</v>
      </c>
      <c r="E18" s="177">
        <v>-30</v>
      </c>
      <c r="F18" s="91">
        <v>3.5188450000000002</v>
      </c>
      <c r="G18" s="172">
        <v>0.18287720000000002</v>
      </c>
      <c r="H18" s="92">
        <v>19.241573033707866</v>
      </c>
      <c r="I18" s="91">
        <v>60.819249999999357</v>
      </c>
      <c r="J18" s="172">
        <v>12.26024999999078</v>
      </c>
      <c r="K18" s="172">
        <v>14.360250000010755</v>
      </c>
      <c r="L18" s="92">
        <v>12.560249999999101</v>
      </c>
      <c r="M18" s="102">
        <v>-25.7</v>
      </c>
      <c r="N18" s="94">
        <v>5.2</v>
      </c>
    </row>
    <row r="19" spans="1:14" x14ac:dyDescent="0.25">
      <c r="A19" s="93" t="s">
        <v>12</v>
      </c>
      <c r="B19" s="163">
        <v>46.465761999999998</v>
      </c>
      <c r="C19" s="163">
        <v>15.389352000000001</v>
      </c>
      <c r="D19" s="163">
        <v>1292</v>
      </c>
      <c r="E19" s="177">
        <v>-50</v>
      </c>
      <c r="F19" s="91">
        <v>1.689093</v>
      </c>
      <c r="G19" s="172">
        <v>9.4252409999999981E-2</v>
      </c>
      <c r="H19" s="92">
        <v>17.920952896589068</v>
      </c>
      <c r="I19" s="91">
        <v>69.82275000000007</v>
      </c>
      <c r="J19" s="172">
        <v>9.9257499999960963</v>
      </c>
      <c r="K19" s="172">
        <v>10.425750000005589</v>
      </c>
      <c r="L19" s="92">
        <v>9.8257499999982443</v>
      </c>
      <c r="M19" s="102">
        <v>-24.9</v>
      </c>
      <c r="N19" s="94">
        <v>3.9</v>
      </c>
    </row>
    <row r="20" spans="1:14" ht="16.5" thickBot="1" x14ac:dyDescent="0.3">
      <c r="A20" s="98" t="s">
        <v>13</v>
      </c>
      <c r="B20" s="163">
        <v>46.465761999999998</v>
      </c>
      <c r="C20" s="163">
        <v>15.389352000000001</v>
      </c>
      <c r="D20" s="163">
        <v>1292</v>
      </c>
      <c r="E20" s="179">
        <v>-70</v>
      </c>
      <c r="F20" s="100">
        <v>1.3503074999999998</v>
      </c>
      <c r="G20" s="175">
        <v>7.3018514999999978E-2</v>
      </c>
      <c r="H20" s="101">
        <v>18.492672714584788</v>
      </c>
      <c r="I20" s="100">
        <v>71.237749999997448</v>
      </c>
      <c r="J20" s="175">
        <v>9.3207500000020183</v>
      </c>
      <c r="K20" s="175">
        <v>10.420750000010113</v>
      </c>
      <c r="L20" s="101">
        <v>9.0207499999904215</v>
      </c>
      <c r="M20" s="103">
        <v>-25.3</v>
      </c>
      <c r="N20" s="99">
        <v>5.2</v>
      </c>
    </row>
    <row r="21" spans="1:14" x14ac:dyDescent="0.25">
      <c r="A21" s="90" t="s">
        <v>5</v>
      </c>
      <c r="B21" s="166">
        <v>46.465761999999998</v>
      </c>
      <c r="C21" s="166">
        <v>15.389352000000001</v>
      </c>
      <c r="D21" s="166">
        <v>1292</v>
      </c>
      <c r="E21" s="177">
        <v>1.05</v>
      </c>
      <c r="F21" s="170">
        <v>51.268125000000005</v>
      </c>
      <c r="G21" s="172">
        <v>1.4133374999999999</v>
      </c>
      <c r="H21" s="92">
        <v>36.274509803921575</v>
      </c>
      <c r="I21" s="91"/>
      <c r="J21" s="172"/>
      <c r="K21" s="172"/>
      <c r="L21" s="92"/>
      <c r="M21" s="91">
        <v>-28</v>
      </c>
      <c r="N21" s="92">
        <v>-4.9000000000000004</v>
      </c>
    </row>
    <row r="22" spans="1:14" x14ac:dyDescent="0.25">
      <c r="A22" s="93" t="s">
        <v>6</v>
      </c>
      <c r="B22" s="163">
        <v>46.465761999999998</v>
      </c>
      <c r="C22" s="163">
        <v>15.389352000000001</v>
      </c>
      <c r="D22" s="163">
        <v>1292</v>
      </c>
      <c r="E22" s="177">
        <v>0.73</v>
      </c>
      <c r="F22" s="170">
        <v>44.085825</v>
      </c>
      <c r="G22" s="172">
        <v>1.8017684999999999</v>
      </c>
      <c r="H22" s="92">
        <v>24.468085106382979</v>
      </c>
      <c r="I22" s="91"/>
      <c r="J22" s="172"/>
      <c r="K22" s="172"/>
      <c r="L22" s="92"/>
      <c r="M22" s="102">
        <v>-27.2</v>
      </c>
      <c r="N22" s="92">
        <v>-4.4000000000000004</v>
      </c>
    </row>
    <row r="23" spans="1:14" x14ac:dyDescent="0.25">
      <c r="A23" s="95" t="s">
        <v>7</v>
      </c>
      <c r="B23" s="165">
        <v>46.465761999999998</v>
      </c>
      <c r="C23" s="165">
        <v>15.389352000000001</v>
      </c>
      <c r="D23" s="165">
        <v>1292</v>
      </c>
      <c r="E23" s="178">
        <v>0.33</v>
      </c>
      <c r="F23" s="173">
        <v>25.528800000000004</v>
      </c>
      <c r="G23" s="174">
        <v>1.3721730000000001</v>
      </c>
      <c r="H23" s="97">
        <v>18.604651162790699</v>
      </c>
      <c r="I23" s="96"/>
      <c r="J23" s="174"/>
      <c r="K23" s="174"/>
      <c r="L23" s="97"/>
      <c r="M23" s="104">
        <v>-25.6</v>
      </c>
      <c r="N23" s="97">
        <v>-2.5</v>
      </c>
    </row>
    <row r="24" spans="1:14" x14ac:dyDescent="0.25">
      <c r="A24" s="93" t="s">
        <v>8</v>
      </c>
      <c r="B24" s="163">
        <v>46.465761999999998</v>
      </c>
      <c r="C24" s="163">
        <v>15.389352000000001</v>
      </c>
      <c r="D24" s="163">
        <v>1292</v>
      </c>
      <c r="E24" s="177">
        <v>-2.5</v>
      </c>
      <c r="F24" s="91">
        <v>13.340869999999999</v>
      </c>
      <c r="G24" s="172">
        <v>0.77345900000000001</v>
      </c>
      <c r="H24" s="92">
        <v>17.248322147651006</v>
      </c>
      <c r="I24" s="91">
        <v>51.980632225001798</v>
      </c>
      <c r="J24" s="172">
        <v>10.387399524995802</v>
      </c>
      <c r="K24" s="172">
        <v>18.938137525001913</v>
      </c>
      <c r="L24" s="92">
        <v>18.693830725000481</v>
      </c>
      <c r="M24" s="102">
        <v>-25.5</v>
      </c>
      <c r="N24" s="92">
        <v>0</v>
      </c>
    </row>
    <row r="25" spans="1:14" x14ac:dyDescent="0.25">
      <c r="A25" s="93" t="s">
        <v>9</v>
      </c>
      <c r="B25" s="163">
        <v>46.465761999999998</v>
      </c>
      <c r="C25" s="163">
        <v>15.389352000000001</v>
      </c>
      <c r="D25" s="163">
        <v>1292</v>
      </c>
      <c r="E25" s="177">
        <v>-7.5</v>
      </c>
      <c r="F25" s="91">
        <v>7.9789060000000003</v>
      </c>
      <c r="G25" s="172">
        <v>0.44849090000000003</v>
      </c>
      <c r="H25" s="92">
        <v>17.790563866513232</v>
      </c>
      <c r="I25" s="91">
        <v>55.515998673001761</v>
      </c>
      <c r="J25" s="172">
        <v>9.0861234289973094</v>
      </c>
      <c r="K25" s="172">
        <v>16.792326789003507</v>
      </c>
      <c r="L25" s="92">
        <v>18.605551108997425</v>
      </c>
      <c r="M25" s="102">
        <v>-25.7</v>
      </c>
      <c r="N25" s="92">
        <v>2.1</v>
      </c>
    </row>
    <row r="26" spans="1:14" x14ac:dyDescent="0.25">
      <c r="A26" s="93" t="s">
        <v>10</v>
      </c>
      <c r="B26" s="163">
        <v>46.465761999999998</v>
      </c>
      <c r="C26" s="163">
        <v>15.389352000000001</v>
      </c>
      <c r="D26" s="163">
        <v>1292</v>
      </c>
      <c r="E26" s="177">
        <v>-15</v>
      </c>
      <c r="F26" s="91">
        <v>6.5682100000000005</v>
      </c>
      <c r="G26" s="172">
        <v>0.35003000000000006</v>
      </c>
      <c r="H26" s="92">
        <v>18.764705882352938</v>
      </c>
      <c r="I26" s="91">
        <v>53.549806157400553</v>
      </c>
      <c r="J26" s="172">
        <v>13.300415254209449</v>
      </c>
      <c r="K26" s="172">
        <v>15.409398534184817</v>
      </c>
      <c r="L26" s="92">
        <v>17.740380054205172</v>
      </c>
      <c r="M26" s="102">
        <v>-25.7</v>
      </c>
      <c r="N26" s="92">
        <v>3.6</v>
      </c>
    </row>
    <row r="27" spans="1:14" x14ac:dyDescent="0.25">
      <c r="A27" s="93" t="s">
        <v>11</v>
      </c>
      <c r="B27" s="163">
        <v>46.465761999999998</v>
      </c>
      <c r="C27" s="163">
        <v>15.389352000000001</v>
      </c>
      <c r="D27" s="163">
        <v>1292</v>
      </c>
      <c r="E27" s="177">
        <v>-30</v>
      </c>
      <c r="F27" s="91">
        <v>3.4254150000000001</v>
      </c>
      <c r="G27" s="172">
        <v>0.16792260000000001</v>
      </c>
      <c r="H27" s="92">
        <v>20.39877300613497</v>
      </c>
      <c r="I27" s="91">
        <v>59.58224999999922</v>
      </c>
      <c r="J27" s="172">
        <v>12.639250000011035</v>
      </c>
      <c r="K27" s="172">
        <v>13.33924999999164</v>
      </c>
      <c r="L27" s="92">
        <v>14.439249999998097</v>
      </c>
      <c r="M27" s="102">
        <v>-25.5</v>
      </c>
      <c r="N27" s="92">
        <v>4.7</v>
      </c>
    </row>
    <row r="28" spans="1:14" x14ac:dyDescent="0.25">
      <c r="A28" s="93" t="s">
        <v>12</v>
      </c>
      <c r="B28" s="163">
        <v>46.465761999999998</v>
      </c>
      <c r="C28" s="163">
        <v>15.389352000000001</v>
      </c>
      <c r="D28" s="163">
        <v>1292</v>
      </c>
      <c r="E28" s="177">
        <v>-50</v>
      </c>
      <c r="F28" s="91">
        <v>2.84694</v>
      </c>
      <c r="G28" s="172">
        <v>0.14079975000000003</v>
      </c>
      <c r="H28" s="92">
        <v>20.219780219780215</v>
      </c>
      <c r="I28" s="91">
        <v>56.767499999997426</v>
      </c>
      <c r="J28" s="172">
        <v>11.677500000003036</v>
      </c>
      <c r="K28" s="172">
        <v>18.777500000004252</v>
      </c>
      <c r="L28" s="92">
        <v>12.777499999995282</v>
      </c>
      <c r="M28" s="102">
        <v>-25.4</v>
      </c>
      <c r="N28" s="92">
        <v>3.8</v>
      </c>
    </row>
    <row r="29" spans="1:14" ht="16.5" thickBot="1" x14ac:dyDescent="0.3">
      <c r="A29" s="98" t="s">
        <v>13</v>
      </c>
      <c r="B29" s="167">
        <v>46.465761999999998</v>
      </c>
      <c r="C29" s="167">
        <v>15.389352000000001</v>
      </c>
      <c r="D29" s="167">
        <v>1292</v>
      </c>
      <c r="E29" s="179">
        <v>-70</v>
      </c>
      <c r="F29" s="100">
        <v>1.4678949999999999</v>
      </c>
      <c r="G29" s="175">
        <v>8.0836875000000002E-2</v>
      </c>
      <c r="H29" s="101">
        <v>18.158730158730158</v>
      </c>
      <c r="I29" s="100">
        <v>63.439000000000441</v>
      </c>
      <c r="J29" s="175">
        <v>9.5870000000040889</v>
      </c>
      <c r="K29" s="175">
        <v>14.786999999999075</v>
      </c>
      <c r="L29" s="101">
        <v>12.186999999996392</v>
      </c>
      <c r="M29" s="103">
        <v>-25.5</v>
      </c>
      <c r="N29" s="101">
        <v>5.0999999999999996</v>
      </c>
    </row>
  </sheetData>
  <conditionalFormatting sqref="I3:L29">
    <cfRule type="expression" dxfId="0" priority="1" stopIfTrue="1">
      <formula>AND(#REF!&gt;=1,#REF!&lt;=4,#REF!&lt;=6)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workbookViewId="0">
      <selection activeCell="D13" sqref="D13"/>
    </sheetView>
  </sheetViews>
  <sheetFormatPr defaultRowHeight="15.75" x14ac:dyDescent="0.25"/>
  <cols>
    <col min="1" max="4" width="22.5" customWidth="1"/>
    <col min="5" max="5" width="9" customWidth="1"/>
    <col min="6" max="6" width="7" customWidth="1"/>
  </cols>
  <sheetData>
    <row r="1" spans="1:6" ht="46.5" customHeight="1" thickBot="1" x14ac:dyDescent="0.3">
      <c r="A1" s="121" t="s">
        <v>66</v>
      </c>
      <c r="B1" s="150" t="s">
        <v>74</v>
      </c>
      <c r="C1" s="150" t="s">
        <v>75</v>
      </c>
      <c r="D1" s="150" t="s">
        <v>76</v>
      </c>
      <c r="E1" s="155" t="s">
        <v>69</v>
      </c>
      <c r="F1" s="154" t="s">
        <v>70</v>
      </c>
    </row>
    <row r="2" spans="1:6" ht="16.5" thickTop="1" x14ac:dyDescent="0.25">
      <c r="A2" s="123" t="s">
        <v>67</v>
      </c>
      <c r="B2" s="151">
        <v>46.465761999999998</v>
      </c>
      <c r="C2" s="152">
        <v>15.389352000000001</v>
      </c>
      <c r="D2" s="152">
        <v>1292</v>
      </c>
      <c r="E2" s="156">
        <v>-29.6</v>
      </c>
      <c r="F2" s="153">
        <v>-8</v>
      </c>
    </row>
    <row r="3" spans="1:6" ht="16.5" thickBot="1" x14ac:dyDescent="0.3">
      <c r="A3" s="122" t="s">
        <v>68</v>
      </c>
      <c r="B3" s="148">
        <v>46.465761999999998</v>
      </c>
      <c r="C3" s="149">
        <v>15.389352000000001</v>
      </c>
      <c r="D3" s="149">
        <v>1292</v>
      </c>
      <c r="E3" s="122">
        <v>-31.2</v>
      </c>
      <c r="F3" s="122">
        <v>-5.5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Water isotope geochemistry data</vt:lpstr>
      <vt:lpstr>Soil_sieve analyses_CN_data</vt:lpstr>
      <vt:lpstr>Plants_stable isotopes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TKadunc</dc:creator>
  <cp:lastModifiedBy>TKadunc</cp:lastModifiedBy>
  <dcterms:created xsi:type="dcterms:W3CDTF">2024-07-23T05:53:24Z</dcterms:created>
  <dcterms:modified xsi:type="dcterms:W3CDTF">2024-10-17T13:45:31Z</dcterms:modified>
</cp:coreProperties>
</file>